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firstSheet="5" activeTab="7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з початку року" sheetId="9" r:id="rId9"/>
    <sheet name="уточнення планових показників" sheetId="10" r:id="rId10"/>
  </sheets>
  <externalReferences>
    <externalReference r:id="rId13"/>
  </externalReferences>
  <definedNames>
    <definedName name="_xlnm.Print_Area" localSheetId="8">'з початку року'!$A$1:$Q$45</definedName>
  </definedNames>
  <calcPr fullCalcOnLoad="1"/>
</workbook>
</file>

<file path=xl/sharedStrings.xml><?xml version="1.0" encoding="utf-8"?>
<sst xmlns="http://schemas.openxmlformats.org/spreadsheetml/2006/main" count="307" uniqueCount="106">
  <si>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</si>
  <si>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</si>
  <si>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</si>
  <si>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</si>
  <si>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</si>
  <si>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</si>
  <si>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</si>
  <si>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</si>
  <si>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</si>
  <si>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</si>
  <si>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</si>
  <si>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</si>
  <si>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</si>
  <si>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</si>
  <si>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</si>
  <si>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</si>
  <si>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</si>
  <si>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</si>
  <si>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</si>
  <si>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</si>
  <si>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</si>
  <si>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</si>
  <si>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</si>
  <si>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Уточнений розпис доходів</t>
  </si>
  <si>
    <t xml:space="preserve">всього </t>
  </si>
  <si>
    <t xml:space="preserve"> </t>
  </si>
  <si>
    <t>факт</t>
  </si>
  <si>
    <t>відхилення</t>
  </si>
  <si>
    <t>надходження від продажу землі (тис.грн.)</t>
  </si>
  <si>
    <t>надходження від приватизації майна (тис.грн.)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</si>
  <si>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</si>
  <si>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</si>
  <si>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</si>
  <si>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</si>
  <si>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</si>
  <si>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</si>
  <si>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</si>
  <si>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</si>
  <si>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</si>
  <si>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єдиний податок (тис.грн.)</t>
  </si>
  <si>
    <t>розміщено на депозит (тис.грн.)</t>
  </si>
  <si>
    <t xml:space="preserve">Залишок коштів  </t>
  </si>
  <si>
    <t>в тому числі:</t>
  </si>
  <si>
    <t>субвенції</t>
  </si>
  <si>
    <t>податки</t>
  </si>
  <si>
    <t>всього податків (доходи бюджету розвитку, тис.грн.)</t>
  </si>
  <si>
    <t>залучення</t>
  </si>
  <si>
    <t>в тому числі :</t>
  </si>
  <si>
    <t>облігації</t>
  </si>
  <si>
    <t>Пайова участь</t>
  </si>
  <si>
    <t>пайова участь у розвитку інфраструктури м. Черкаси (тис.грн.)</t>
  </si>
  <si>
    <t>податок на нерухоме майно, відмінне від земельної ділянки, сплачений фізособами (тис.грн.)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</si>
  <si>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</si>
  <si>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</si>
  <si>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Аналіз планових показників надходжень до загального фонду міського бюджету  2013 рік</t>
  </si>
  <si>
    <t>податки -</t>
  </si>
  <si>
    <t>субвенції-</t>
  </si>
  <si>
    <t>випуск облігацій-</t>
  </si>
  <si>
    <t>Помісячний розпис доходів ЗФ на  2013 рік</t>
  </si>
  <si>
    <t>Податок на нерухоме майно</t>
  </si>
  <si>
    <t>залуч. з загал. фонду</t>
  </si>
  <si>
    <t>Динаміка надходжень податків та неподаткових платежів за січень 2014 року</t>
  </si>
  <si>
    <t xml:space="preserve">Динаміка надходжень до бюджету розвитку за січень 2014 р. </t>
  </si>
  <si>
    <t>станом на 01.02.2014 р.</t>
  </si>
  <si>
    <r>
      <t xml:space="preserve">станом на 01.02.2014р.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</si>
  <si>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2014 року</t>
  </si>
  <si>
    <t>Фактичні надходження (лютий)</t>
  </si>
  <si>
    <t xml:space="preserve">Динаміка надходжень до бюджету розвитку за лютий 2014 р. </t>
  </si>
  <si>
    <t>ЗАТВЕРДЖЕНИЙ ПЛАН НА  2014 рік</t>
  </si>
  <si>
    <t>00.00.2014</t>
  </si>
  <si>
    <t>станом на 01.03.2014 р.</t>
  </si>
  <si>
    <r>
      <t xml:space="preserve">станом на 01.03.2014р.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</si>
  <si>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2014 року</t>
  </si>
  <si>
    <t>Фактичні надходження (березень)</t>
  </si>
  <si>
    <t xml:space="preserve">Динаміка надходжень до бюджету розвитку за березень 2014 р. </t>
  </si>
  <si>
    <t>станом на 1.04.2014 р.</t>
  </si>
  <si>
    <r>
      <t xml:space="preserve">станом на 1.04.2014р.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</si>
  <si>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2014 року</t>
  </si>
  <si>
    <t>Фактичні надходження (квітень)</t>
  </si>
  <si>
    <t xml:space="preserve">Динаміка надходжень до бюджету розвитку за квітень 2014 р. </t>
  </si>
  <si>
    <t>станом на 01.05.2014 р.</t>
  </si>
  <si>
    <r>
      <t xml:space="preserve">станом на 01.05.2014р.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</si>
  <si>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2014 року</t>
  </si>
  <si>
    <t>Фактичні надходження (травень)</t>
  </si>
  <si>
    <t xml:space="preserve">Динаміка надходжень до бюджету розвитку за травень 2014 р. </t>
  </si>
  <si>
    <t>станом на 01.06.2014 р.</t>
  </si>
  <si>
    <r>
      <t xml:space="preserve">станом на 01.06.2014р.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</si>
  <si>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2014 року</t>
  </si>
  <si>
    <t>Фактичні надходження (червень)</t>
  </si>
  <si>
    <t xml:space="preserve">Динаміка надходжень до бюджету розвитку за червень 2014 р. </t>
  </si>
  <si>
    <t>станом на 01.07.2014 р.</t>
  </si>
  <si>
    <r>
      <t xml:space="preserve">станом на 01.07.2014р.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</si>
  <si>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2014 року</t>
  </si>
  <si>
    <t>Фактичні надходження (липень)</t>
  </si>
  <si>
    <t xml:space="preserve">Динаміка надходжень до бюджету розвитку за липень 2014 р. </t>
  </si>
  <si>
    <t>станом на 01.08.2014 р.</t>
  </si>
  <si>
    <r>
      <t xml:space="preserve">станом на 01.08.2014р.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</si>
  <si>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2014 року</t>
  </si>
  <si>
    <t>Фактичні надходження (серпень)</t>
  </si>
  <si>
    <t xml:space="preserve">Динаміка надходжень до бюджету розвитку за серпень 2014 р. </t>
  </si>
  <si>
    <t>план на січень-серпень  2014р.</t>
  </si>
  <si>
    <t>станом на 22.08.2014 р.</t>
  </si>
  <si>
    <r>
      <t xml:space="preserve">станом на 22.08.2014р.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</si>
  <si>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22.08.2014р.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</si>
  <si>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22.08.2014</t>
    </r>
    <r>
      <rPr>
        <sz val="10"/>
        <rFont val="Times New Roman"/>
        <family val="1"/>
      </rPr>
      <t xml:space="preserve"> (тис.грн.)</t>
    </r>
  </si>
  <si>
    <t>Зміни до розпису станом на 22.08.2014р. :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</si>
</sst>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49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4" xfId="0" applyNumberFormat="1" applyFont="1" applyFill="1" applyBorder="1" applyAlignment="1">
      <alignment horizontal="center"/>
    </xf>
    <xf numFmtId="180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4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185" fontId="12" fillId="0" borderId="21" xfId="0" applyNumberFormat="1" applyFont="1" applyBorder="1" applyAlignment="1">
      <alignment/>
    </xf>
    <xf numFmtId="14" fontId="19" fillId="0" borderId="22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4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4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5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/>
    </xf>
    <xf numFmtId="185" fontId="1" fillId="0" borderId="29" xfId="0" applyNumberFormat="1" applyFont="1" applyBorder="1" applyAlignment="1">
      <alignment horizontal="center" vertical="center"/>
    </xf>
    <xf numFmtId="185" fontId="1" fillId="0" borderId="15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180" fontId="2" fillId="0" borderId="30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1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7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" fillId="0" borderId="32" xfId="0" applyNumberFormat="1" applyFont="1" applyBorder="1" applyAlignment="1">
      <alignment horizontal="center" vertical="center"/>
    </xf>
    <xf numFmtId="185" fontId="11" fillId="0" borderId="13" xfId="0" applyNumberFormat="1" applyFont="1" applyBorder="1" applyAlignment="1">
      <alignment horizontal="center" vertical="center"/>
    </xf>
    <xf numFmtId="185" fontId="0" fillId="22" borderId="12" xfId="0" applyNumberFormat="1" applyFill="1" applyBorder="1" applyAlignment="1">
      <alignment/>
    </xf>
    <xf numFmtId="185" fontId="0" fillId="22" borderId="10" xfId="0" applyNumberFormat="1" applyFill="1" applyBorder="1" applyAlignment="1">
      <alignment/>
    </xf>
    <xf numFmtId="185" fontId="19" fillId="22" borderId="12" xfId="0" applyNumberFormat="1" applyFont="1" applyFill="1" applyBorder="1" applyAlignment="1">
      <alignment/>
    </xf>
    <xf numFmtId="185" fontId="24" fillId="22" borderId="15" xfId="0" applyNumberFormat="1" applyFont="1" applyFill="1" applyBorder="1" applyAlignment="1">
      <alignment/>
    </xf>
    <xf numFmtId="185" fontId="0" fillId="0" borderId="12" xfId="0" applyNumberFormat="1" applyFill="1" applyBorder="1" applyAlignment="1">
      <alignment/>
    </xf>
    <xf numFmtId="185" fontId="0" fillId="0" borderId="10" xfId="0" applyNumberFormat="1" applyFill="1" applyBorder="1" applyAlignment="1">
      <alignment/>
    </xf>
    <xf numFmtId="185" fontId="19" fillId="0" borderId="12" xfId="0" applyNumberFormat="1" applyFont="1" applyFill="1" applyBorder="1" applyAlignment="1">
      <alignment/>
    </xf>
    <xf numFmtId="185" fontId="24" fillId="0" borderId="15" xfId="0" applyNumberFormat="1" applyFont="1" applyFill="1" applyBorder="1" applyAlignment="1">
      <alignment/>
    </xf>
    <xf numFmtId="0" fontId="7" fillId="0" borderId="33" xfId="0" applyFont="1" applyBorder="1" applyAlignment="1">
      <alignment horizontal="center" wrapText="1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0" borderId="34" xfId="0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3" fillId="0" borderId="35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7" fillId="0" borderId="35" xfId="0" applyFont="1" applyBorder="1" applyAlignment="1">
      <alignment horizontal="center" wrapText="1"/>
    </xf>
    <xf numFmtId="0" fontId="7" fillId="0" borderId="36" xfId="0" applyFont="1" applyBorder="1" applyAlignment="1">
      <alignment horizontal="center" wrapText="1"/>
    </xf>
    <xf numFmtId="0" fontId="4" fillId="0" borderId="37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3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46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47168262"/>
        <c:axId val="21861175"/>
      </c:lineChart>
      <c:catAx>
        <c:axId val="4716826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861175"/>
        <c:crosses val="autoZero"/>
        <c:auto val="0"/>
        <c:lblOffset val="100"/>
        <c:tickLblSkip val="1"/>
        <c:noMultiLvlLbl val="0"/>
      </c:catAx>
      <c:valAx>
        <c:axId val="21861175"/>
        <c:scaling>
          <c:orientation val="minMax"/>
          <c:max val="4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7168262"/>
        <c:crossesAt val="1"/>
        <c:crossBetween val="midCat"/>
        <c:dispUnits/>
        <c:majorUnit val="3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продажу землі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2535"/>
          <c:w val="0.7452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січень-серпень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/>
            </c:numRef>
          </c:val>
        </c:ser>
        <c:axId val="1477824"/>
        <c:axId val="13300417"/>
      </c:barChart>
      <c:catAx>
        <c:axId val="14778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300417"/>
        <c:crosses val="autoZero"/>
        <c:auto val="1"/>
        <c:lblOffset val="100"/>
        <c:tickLblSkip val="1"/>
        <c:noMultiLvlLbl val="0"/>
      </c:catAx>
      <c:valAx>
        <c:axId val="133004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778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.2535"/>
          <c:w val="0.17825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січень-серпень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/>
            </c:numRef>
          </c:val>
        </c:ser>
        <c:axId val="52594890"/>
        <c:axId val="3591963"/>
      </c:barChart>
      <c:catAx>
        <c:axId val="525948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91963"/>
        <c:crosses val="autoZero"/>
        <c:auto val="1"/>
        <c:lblOffset val="100"/>
        <c:tickLblSkip val="1"/>
        <c:noMultiLvlLbl val="0"/>
      </c:catAx>
      <c:valAx>
        <c:axId val="35919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5948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302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єдиний податок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39"/>
          <c:w val="0.64725"/>
          <c:h val="0.7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січень-серпень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року'!$H$30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року'!$I$30</c:f>
              <c:numCache/>
            </c:numRef>
          </c:val>
        </c:ser>
        <c:axId val="32327668"/>
        <c:axId val="22513557"/>
      </c:barChart>
      <c:catAx>
        <c:axId val="323276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513557"/>
        <c:crosses val="autoZero"/>
        <c:auto val="1"/>
        <c:lblOffset val="100"/>
        <c:tickLblSkip val="1"/>
        <c:noMultiLvlLbl val="0"/>
      </c:catAx>
      <c:valAx>
        <c:axId val="225135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3276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2875"/>
          <c:w val="0.19875"/>
          <c:h val="0.49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62532848"/>
        <c:axId val="25924721"/>
      </c:lineChart>
      <c:catAx>
        <c:axId val="6253284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924721"/>
        <c:crosses val="autoZero"/>
        <c:auto val="0"/>
        <c:lblOffset val="100"/>
        <c:tickLblSkip val="1"/>
        <c:noMultiLvlLbl val="0"/>
      </c:catAx>
      <c:valAx>
        <c:axId val="25924721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2532848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31995898"/>
        <c:axId val="19527627"/>
      </c:lineChart>
      <c:catAx>
        <c:axId val="3199589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527627"/>
        <c:crosses val="autoZero"/>
        <c:auto val="0"/>
        <c:lblOffset val="100"/>
        <c:tickLblSkip val="1"/>
        <c:noMultiLvlLbl val="0"/>
      </c:catAx>
      <c:valAx>
        <c:axId val="19527627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1995898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квітень!$J$4:$J$24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квітень!$K$4:$K$24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41530916"/>
        <c:axId val="38233925"/>
      </c:lineChart>
      <c:catAx>
        <c:axId val="4153091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233925"/>
        <c:crosses val="autoZero"/>
        <c:auto val="0"/>
        <c:lblOffset val="100"/>
        <c:tickLblSkip val="1"/>
        <c:noMultiLvlLbl val="0"/>
      </c:catAx>
      <c:valAx>
        <c:axId val="38233925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1530916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травень!$J$4:$J$22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травень!$M$4:$M$22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травень!$K$4:$K$22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marker val="1"/>
        <c:axId val="8561006"/>
        <c:axId val="9940191"/>
      </c:lineChart>
      <c:catAx>
        <c:axId val="856100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940191"/>
        <c:crosses val="autoZero"/>
        <c:auto val="0"/>
        <c:lblOffset val="100"/>
        <c:tickLblSkip val="1"/>
        <c:noMultiLvlLbl val="0"/>
      </c:catAx>
      <c:valAx>
        <c:axId val="9940191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8561006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червень!$J$4:$J$22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червень!$M$4:$M$22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червень!$K$4:$K$22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marker val="1"/>
        <c:axId val="22352856"/>
        <c:axId val="66957977"/>
      </c:lineChart>
      <c:catAx>
        <c:axId val="2235285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957977"/>
        <c:crosses val="autoZero"/>
        <c:auto val="0"/>
        <c:lblOffset val="100"/>
        <c:tickLblSkip val="1"/>
        <c:noMultiLvlLbl val="0"/>
      </c:catAx>
      <c:valAx>
        <c:axId val="66957977"/>
        <c:scaling>
          <c:orientation val="minMax"/>
          <c:max val="6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2352856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липень!$J$4:$J$26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липень!$M$4:$M$26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липень!$K$4:$K$26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marker val="1"/>
        <c:axId val="65750882"/>
        <c:axId val="54887027"/>
      </c:lineChart>
      <c:catAx>
        <c:axId val="6575088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887027"/>
        <c:crosses val="autoZero"/>
        <c:auto val="0"/>
        <c:lblOffset val="100"/>
        <c:tickLblSkip val="1"/>
        <c:noMultiLvlLbl val="0"/>
      </c:catAx>
      <c:valAx>
        <c:axId val="54887027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5750882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/>
            </c:strRef>
          </c:cat>
          <c:val>
            <c:numRef>
              <c:f>серпень!$J$4:$J$16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/>
            </c:strRef>
          </c:cat>
          <c:val>
            <c:numRef>
              <c:f>серпень!$M$4:$M$23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/>
            </c:strRef>
          </c:cat>
          <c:val>
            <c:numRef>
              <c:f>серпень!$K$4:$K$23</c:f>
              <c:numCache/>
            </c:numRef>
          </c:val>
          <c:smooth val="1"/>
        </c:ser>
        <c:marker val="1"/>
        <c:axId val="24221196"/>
        <c:axId val="16664173"/>
      </c:lineChart>
      <c:catAx>
        <c:axId val="2422119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664173"/>
        <c:crosses val="autoZero"/>
        <c:auto val="0"/>
        <c:lblOffset val="100"/>
        <c:tickLblSkip val="1"/>
        <c:noMultiLvlLbl val="0"/>
      </c:catAx>
      <c:valAx>
        <c:axId val="16664173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4221196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32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22.08.2014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2015"/>
          <c:w val="0.95475"/>
          <c:h val="0.798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січень-серпень  2014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року'!$B$47:$B$54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року'!$C$47:$C$54</c:f>
              <c:numCache/>
            </c:numRef>
          </c:val>
          <c:shape val="box"/>
        </c:ser>
        <c:shape val="box"/>
        <c:axId val="15759830"/>
        <c:axId val="7620743"/>
      </c:bar3DChart>
      <c:catAx>
        <c:axId val="157598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7620743"/>
        <c:crosses val="autoZero"/>
        <c:auto val="1"/>
        <c:lblOffset val="100"/>
        <c:tickLblSkip val="1"/>
        <c:noMultiLvlLbl val="0"/>
      </c:catAx>
      <c:valAx>
        <c:axId val="7620743"/>
        <c:scaling>
          <c:orientation val="minMax"/>
          <c:max val="27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759830"/>
        <c:crossesAt val="1"/>
        <c:crossBetween val="between"/>
        <c:dispUnits/>
        <c:majorUnit val="30000"/>
        <c:min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25"/>
          <c:y val="0.55925"/>
          <c:w val="0.07875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12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95250</xdr:rowOff>
    </xdr:from>
    <xdr:to>
      <xdr:col>12</xdr:col>
      <xdr:colOff>0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0" y="45624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95250</xdr:rowOff>
    </xdr:from>
    <xdr:to>
      <xdr:col>12</xdr:col>
      <xdr:colOff>0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0" y="45624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95250</xdr:rowOff>
    </xdr:from>
    <xdr:to>
      <xdr:col>12</xdr:col>
      <xdr:colOff>0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0" y="52101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02042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838825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 на січень-серпень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2014р.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086600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22.08.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2014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848350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322 634,1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086600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302 989,5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01025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січень-серпень   2014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05925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-15 997,6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791075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на серпень 2014р.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762500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42 402,2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2964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серпень
 2014р.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229600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-19 644,6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382125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7400925"/>
        <a:ext cx="3514725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848100" y="740092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020050" y="7410450"/>
        <a:ext cx="3600450" cy="1543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 "/>
    </sheetNames>
    <sheetDataSet>
      <sheetData sheetId="1">
        <row r="140">
          <cell r="I140">
            <v>13825.22196</v>
          </cell>
        </row>
        <row r="142">
          <cell r="I142">
            <v>0</v>
          </cell>
        </row>
        <row r="143">
          <cell r="D143">
            <v>120856.76109</v>
          </cell>
          <cell r="I143">
            <v>107031.53912999999</v>
          </cell>
        </row>
      </sheetData>
      <sheetData sheetId="2">
        <row r="140">
          <cell r="I140">
            <v>13829.857960000001</v>
          </cell>
        </row>
        <row r="142">
          <cell r="I142">
            <v>0</v>
          </cell>
        </row>
        <row r="143">
          <cell r="D143">
            <v>117976.29</v>
          </cell>
          <cell r="I143">
            <v>104151.07</v>
          </cell>
        </row>
      </sheetData>
      <sheetData sheetId="3">
        <row r="139">
          <cell r="I139">
            <v>13825.22196</v>
          </cell>
        </row>
        <row r="141">
          <cell r="I141">
            <v>0</v>
          </cell>
        </row>
        <row r="142">
          <cell r="D142">
            <v>118982.48</v>
          </cell>
          <cell r="I142">
            <v>105157.26</v>
          </cell>
        </row>
      </sheetData>
      <sheetData sheetId="4">
        <row r="139">
          <cell r="I139">
            <v>13825.22</v>
          </cell>
        </row>
        <row r="141">
          <cell r="I141">
            <v>0</v>
          </cell>
        </row>
        <row r="142">
          <cell r="D142">
            <v>123251.48</v>
          </cell>
          <cell r="I142">
            <v>109426.25</v>
          </cell>
        </row>
      </sheetData>
      <sheetData sheetId="5">
        <row r="139">
          <cell r="I139">
            <v>13825.22196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114985.02570999999</v>
          </cell>
          <cell r="I142">
            <v>101159.80375</v>
          </cell>
        </row>
      </sheetData>
      <sheetData sheetId="6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121970.53</v>
          </cell>
          <cell r="I142">
            <v>108145.31</v>
          </cell>
        </row>
      </sheetData>
      <sheetData sheetId="7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111410.62</v>
          </cell>
          <cell r="I142">
            <v>97585.4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C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49" sqref="K4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9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9" t="s">
        <v>61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1"/>
      <c r="M1" s="1"/>
      <c r="N1" s="122" t="s">
        <v>62</v>
      </c>
      <c r="O1" s="106"/>
      <c r="P1" s="106"/>
      <c r="Q1" s="106"/>
      <c r="R1" s="106"/>
      <c r="S1" s="123"/>
    </row>
    <row r="2" spans="1:19" ht="16.5" thickBot="1">
      <c r="A2" s="124" t="s">
        <v>63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6"/>
      <c r="M2" s="1"/>
      <c r="N2" s="127" t="s">
        <v>64</v>
      </c>
      <c r="O2" s="128"/>
      <c r="P2" s="128"/>
      <c r="Q2" s="128"/>
      <c r="R2" s="128"/>
      <c r="S2" s="12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52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41642</v>
      </c>
      <c r="B4" s="42">
        <v>1939.8</v>
      </c>
      <c r="C4" s="80">
        <v>79.9</v>
      </c>
      <c r="D4" s="3">
        <v>0</v>
      </c>
      <c r="E4" s="3">
        <v>0.3</v>
      </c>
      <c r="F4" s="3">
        <v>14.3</v>
      </c>
      <c r="G4" s="3">
        <v>0</v>
      </c>
      <c r="H4" s="3">
        <v>0.7</v>
      </c>
      <c r="I4" s="42">
        <f aca="true" t="shared" si="0" ref="I4:I23">J4-B4-C4-D4-E4-F4-G4-H4</f>
        <v>2.5999999999999472</v>
      </c>
      <c r="J4" s="42">
        <v>2037.6</v>
      </c>
      <c r="K4" s="42">
        <v>2000</v>
      </c>
      <c r="L4" s="4">
        <f aca="true" t="shared" si="1" ref="L4:L24">J4/K4</f>
        <v>1.0188</v>
      </c>
      <c r="M4" s="2">
        <f>AVERAGE(J4:J23)</f>
        <v>1738.4010000000003</v>
      </c>
      <c r="N4" s="44">
        <v>0</v>
      </c>
      <c r="O4" s="45">
        <v>0</v>
      </c>
      <c r="P4" s="46">
        <v>142.6</v>
      </c>
      <c r="Q4" s="46">
        <v>0</v>
      </c>
      <c r="R4" s="46">
        <v>0</v>
      </c>
      <c r="S4" s="35">
        <f>N4+O4+Q4+P4+R4</f>
        <v>142.6</v>
      </c>
    </row>
    <row r="5" spans="1:19" ht="12.75">
      <c r="A5" s="13">
        <v>41647</v>
      </c>
      <c r="B5" s="42">
        <v>3070.7</v>
      </c>
      <c r="C5" s="80">
        <v>98.8</v>
      </c>
      <c r="D5" s="3">
        <v>0</v>
      </c>
      <c r="E5" s="3">
        <v>0.1</v>
      </c>
      <c r="F5" s="3">
        <v>43.1</v>
      </c>
      <c r="G5" s="3">
        <v>0</v>
      </c>
      <c r="H5" s="3">
        <v>50.6</v>
      </c>
      <c r="I5" s="42">
        <f t="shared" si="0"/>
        <v>14.000000000000362</v>
      </c>
      <c r="J5" s="42">
        <v>3277.3</v>
      </c>
      <c r="K5" s="42">
        <v>3200</v>
      </c>
      <c r="L5" s="4">
        <f t="shared" si="1"/>
        <v>1.02415625</v>
      </c>
      <c r="M5" s="2">
        <v>1738.4</v>
      </c>
      <c r="N5" s="47">
        <v>0</v>
      </c>
      <c r="O5" s="48">
        <v>0</v>
      </c>
      <c r="P5" s="49">
        <v>340.4</v>
      </c>
      <c r="Q5" s="49">
        <v>0</v>
      </c>
      <c r="R5" s="46">
        <v>0.2</v>
      </c>
      <c r="S5" s="35">
        <f aca="true" t="shared" si="2" ref="S5:S23">N5+O5+Q5+P5+R5</f>
        <v>340.59999999999997</v>
      </c>
    </row>
    <row r="6" spans="1:19" ht="12.75">
      <c r="A6" s="13">
        <v>41648</v>
      </c>
      <c r="B6" s="42">
        <v>772.1</v>
      </c>
      <c r="C6" s="80">
        <v>76.9</v>
      </c>
      <c r="D6" s="3">
        <v>3.9</v>
      </c>
      <c r="E6" s="3">
        <v>0.8</v>
      </c>
      <c r="F6" s="3">
        <v>54.6</v>
      </c>
      <c r="G6" s="3">
        <v>0</v>
      </c>
      <c r="H6" s="3">
        <v>63.2</v>
      </c>
      <c r="I6" s="42">
        <f t="shared" si="0"/>
        <v>15.499999999999957</v>
      </c>
      <c r="J6" s="42">
        <v>987</v>
      </c>
      <c r="K6" s="42">
        <v>950</v>
      </c>
      <c r="L6" s="4">
        <f t="shared" si="1"/>
        <v>1.0389473684210526</v>
      </c>
      <c r="M6" s="2">
        <v>1738.4</v>
      </c>
      <c r="N6" s="50">
        <v>299.7</v>
      </c>
      <c r="O6" s="51">
        <v>0</v>
      </c>
      <c r="P6" s="52">
        <v>371.7</v>
      </c>
      <c r="Q6" s="52">
        <v>0</v>
      </c>
      <c r="R6" s="86">
        <v>0.1</v>
      </c>
      <c r="S6" s="35">
        <f t="shared" si="2"/>
        <v>671.5</v>
      </c>
    </row>
    <row r="7" spans="1:19" ht="12.75">
      <c r="A7" s="13">
        <v>41649</v>
      </c>
      <c r="B7" s="42">
        <v>484.5</v>
      </c>
      <c r="C7" s="80">
        <v>54.9</v>
      </c>
      <c r="D7" s="3">
        <v>0</v>
      </c>
      <c r="E7" s="3">
        <v>2.5</v>
      </c>
      <c r="F7" s="3">
        <v>80.5</v>
      </c>
      <c r="G7" s="3">
        <v>0</v>
      </c>
      <c r="H7" s="3">
        <v>30.8</v>
      </c>
      <c r="I7" s="42">
        <f t="shared" si="0"/>
        <v>3.000000000000039</v>
      </c>
      <c r="J7" s="42">
        <v>656.2</v>
      </c>
      <c r="K7" s="42">
        <v>700</v>
      </c>
      <c r="L7" s="4">
        <f t="shared" si="1"/>
        <v>0.9374285714285715</v>
      </c>
      <c r="M7" s="2">
        <v>1738.4</v>
      </c>
      <c r="N7" s="47">
        <v>8.8</v>
      </c>
      <c r="O7" s="48">
        <v>0</v>
      </c>
      <c r="P7" s="49">
        <v>459.6</v>
      </c>
      <c r="Q7" s="49">
        <v>0</v>
      </c>
      <c r="R7" s="46">
        <v>0.5</v>
      </c>
      <c r="S7" s="35">
        <f t="shared" si="2"/>
        <v>468.90000000000003</v>
      </c>
    </row>
    <row r="8" spans="1:19" ht="12.75">
      <c r="A8" s="13">
        <v>41650</v>
      </c>
      <c r="B8" s="42">
        <v>102.1</v>
      </c>
      <c r="C8" s="80">
        <v>48.5</v>
      </c>
      <c r="D8" s="3">
        <v>0</v>
      </c>
      <c r="E8" s="3">
        <v>0.9</v>
      </c>
      <c r="F8" s="3">
        <v>26.5</v>
      </c>
      <c r="G8" s="3">
        <v>0</v>
      </c>
      <c r="H8" s="3">
        <v>9.2</v>
      </c>
      <c r="I8" s="42">
        <f t="shared" si="0"/>
        <v>3.9999999999999964</v>
      </c>
      <c r="J8" s="42">
        <v>191.2</v>
      </c>
      <c r="K8" s="42">
        <v>200</v>
      </c>
      <c r="L8" s="4">
        <f t="shared" si="1"/>
        <v>0.956</v>
      </c>
      <c r="M8" s="2">
        <v>1738.4</v>
      </c>
      <c r="N8" s="47">
        <v>0</v>
      </c>
      <c r="O8" s="48">
        <v>0</v>
      </c>
      <c r="P8" s="49">
        <v>95.1</v>
      </c>
      <c r="Q8" s="49">
        <v>0</v>
      </c>
      <c r="R8" s="46">
        <v>0</v>
      </c>
      <c r="S8" s="35">
        <f t="shared" si="2"/>
        <v>95.1</v>
      </c>
    </row>
    <row r="9" spans="1:19" ht="12.75">
      <c r="A9" s="13">
        <v>41652</v>
      </c>
      <c r="B9" s="42">
        <v>410.2</v>
      </c>
      <c r="C9" s="80">
        <v>102.8</v>
      </c>
      <c r="D9" s="3">
        <v>0</v>
      </c>
      <c r="E9" s="3">
        <v>4.5</v>
      </c>
      <c r="F9" s="3">
        <v>145.3</v>
      </c>
      <c r="G9" s="3">
        <v>2.9</v>
      </c>
      <c r="H9" s="3">
        <v>23</v>
      </c>
      <c r="I9" s="42">
        <f t="shared" si="0"/>
        <v>10.199999999999967</v>
      </c>
      <c r="J9" s="42">
        <v>698.9</v>
      </c>
      <c r="K9" s="42">
        <v>700</v>
      </c>
      <c r="L9" s="4">
        <f t="shared" si="1"/>
        <v>0.9984285714285714</v>
      </c>
      <c r="M9" s="2">
        <v>1738.4</v>
      </c>
      <c r="N9" s="47">
        <v>12.6</v>
      </c>
      <c r="O9" s="48">
        <v>0</v>
      </c>
      <c r="P9" s="49">
        <v>326.9</v>
      </c>
      <c r="Q9" s="49">
        <v>0</v>
      </c>
      <c r="R9" s="46">
        <v>0</v>
      </c>
      <c r="S9" s="35">
        <f t="shared" si="2"/>
        <v>339.5</v>
      </c>
    </row>
    <row r="10" spans="1:19" ht="12.75">
      <c r="A10" s="13">
        <v>41653</v>
      </c>
      <c r="B10" s="42">
        <v>303.5</v>
      </c>
      <c r="C10" s="80">
        <v>53.5</v>
      </c>
      <c r="D10" s="3">
        <v>0</v>
      </c>
      <c r="E10" s="3">
        <v>3</v>
      </c>
      <c r="F10" s="3">
        <v>92.5</v>
      </c>
      <c r="G10" s="3">
        <v>0</v>
      </c>
      <c r="H10" s="3">
        <v>4.5</v>
      </c>
      <c r="I10" s="82">
        <f t="shared" si="0"/>
        <v>5.100000000000023</v>
      </c>
      <c r="J10" s="42">
        <v>462.1</v>
      </c>
      <c r="K10" s="56">
        <v>1100</v>
      </c>
      <c r="L10" s="4">
        <f t="shared" si="1"/>
        <v>0.4200909090909091</v>
      </c>
      <c r="M10" s="2">
        <v>1738.4</v>
      </c>
      <c r="N10" s="47">
        <v>0</v>
      </c>
      <c r="O10" s="48">
        <v>0</v>
      </c>
      <c r="P10" s="49">
        <v>418</v>
      </c>
      <c r="Q10" s="49">
        <v>0</v>
      </c>
      <c r="R10" s="46">
        <v>0.2</v>
      </c>
      <c r="S10" s="35">
        <f t="shared" si="2"/>
        <v>418.2</v>
      </c>
    </row>
    <row r="11" spans="1:19" ht="12.75">
      <c r="A11" s="13">
        <v>41654</v>
      </c>
      <c r="B11" s="42">
        <v>890.9</v>
      </c>
      <c r="C11" s="80">
        <v>134.1</v>
      </c>
      <c r="D11" s="3">
        <v>0</v>
      </c>
      <c r="E11" s="3">
        <v>3.2</v>
      </c>
      <c r="F11" s="3">
        <v>41.7</v>
      </c>
      <c r="G11" s="3">
        <v>0</v>
      </c>
      <c r="H11" s="3">
        <v>0.7</v>
      </c>
      <c r="I11" s="82">
        <f t="shared" si="0"/>
        <v>1.2499999999999318</v>
      </c>
      <c r="J11" s="42">
        <v>1071.85</v>
      </c>
      <c r="K11" s="42">
        <v>1300</v>
      </c>
      <c r="L11" s="4">
        <f t="shared" si="1"/>
        <v>0.8244999999999999</v>
      </c>
      <c r="M11" s="2">
        <v>1738.4</v>
      </c>
      <c r="N11" s="47">
        <v>0</v>
      </c>
      <c r="O11" s="48">
        <v>0</v>
      </c>
      <c r="P11" s="49">
        <v>454.8</v>
      </c>
      <c r="Q11" s="49">
        <v>0</v>
      </c>
      <c r="R11" s="46">
        <v>-0.1</v>
      </c>
      <c r="S11" s="35">
        <f t="shared" si="2"/>
        <v>454.7</v>
      </c>
    </row>
    <row r="12" spans="1:19" ht="12.75">
      <c r="A12" s="13">
        <v>41655</v>
      </c>
      <c r="B12" s="42">
        <v>530.3</v>
      </c>
      <c r="C12" s="80">
        <v>107.2</v>
      </c>
      <c r="D12" s="3">
        <v>0</v>
      </c>
      <c r="E12" s="3">
        <v>2.4</v>
      </c>
      <c r="F12" s="3">
        <v>5.2</v>
      </c>
      <c r="G12" s="3">
        <v>615.9</v>
      </c>
      <c r="H12" s="3">
        <v>6.8</v>
      </c>
      <c r="I12" s="82">
        <f t="shared" si="0"/>
        <v>0.8700000000000729</v>
      </c>
      <c r="J12" s="42">
        <v>1268.67</v>
      </c>
      <c r="K12" s="42">
        <v>1300</v>
      </c>
      <c r="L12" s="4">
        <f t="shared" si="1"/>
        <v>0.9759000000000001</v>
      </c>
      <c r="M12" s="2">
        <v>1738.4</v>
      </c>
      <c r="N12" s="47">
        <v>0</v>
      </c>
      <c r="O12" s="48">
        <v>0</v>
      </c>
      <c r="P12" s="49">
        <v>465.8</v>
      </c>
      <c r="Q12" s="49">
        <v>0</v>
      </c>
      <c r="R12" s="46">
        <v>3.3</v>
      </c>
      <c r="S12" s="35">
        <f t="shared" si="2"/>
        <v>469.1</v>
      </c>
    </row>
    <row r="13" spans="1:19" ht="12.75">
      <c r="A13" s="13">
        <v>41656</v>
      </c>
      <c r="B13" s="42">
        <v>1243.1</v>
      </c>
      <c r="C13" s="80">
        <v>169.2</v>
      </c>
      <c r="D13" s="3">
        <v>0</v>
      </c>
      <c r="E13" s="3">
        <v>4</v>
      </c>
      <c r="F13" s="3">
        <v>2.3</v>
      </c>
      <c r="G13" s="3">
        <v>8.8</v>
      </c>
      <c r="H13" s="3">
        <v>0.9</v>
      </c>
      <c r="I13" s="82">
        <f t="shared" si="0"/>
        <v>2.100000000000192</v>
      </c>
      <c r="J13" s="42">
        <v>1430.4</v>
      </c>
      <c r="K13" s="42">
        <v>1400</v>
      </c>
      <c r="L13" s="4">
        <f t="shared" si="1"/>
        <v>1.0217142857142858</v>
      </c>
      <c r="M13" s="2">
        <v>1738.4</v>
      </c>
      <c r="N13" s="47">
        <v>2.1</v>
      </c>
      <c r="O13" s="48">
        <v>0.01</v>
      </c>
      <c r="P13" s="49">
        <v>785.9</v>
      </c>
      <c r="Q13" s="49">
        <v>0</v>
      </c>
      <c r="R13" s="46">
        <v>0</v>
      </c>
      <c r="S13" s="35">
        <f t="shared" si="2"/>
        <v>788.01</v>
      </c>
    </row>
    <row r="14" spans="1:19" ht="12.75">
      <c r="A14" s="13">
        <v>41659</v>
      </c>
      <c r="B14" s="42">
        <v>2159.6</v>
      </c>
      <c r="C14" s="80">
        <v>117</v>
      </c>
      <c r="D14" s="3">
        <v>0</v>
      </c>
      <c r="E14" s="3">
        <v>5.71</v>
      </c>
      <c r="F14" s="3">
        <v>1.63</v>
      </c>
      <c r="G14" s="3">
        <v>0</v>
      </c>
      <c r="H14" s="3">
        <v>0.5</v>
      </c>
      <c r="I14" s="82">
        <f t="shared" si="0"/>
        <v>0.860000000000273</v>
      </c>
      <c r="J14" s="42">
        <v>2285.3</v>
      </c>
      <c r="K14" s="42">
        <v>1450</v>
      </c>
      <c r="L14" s="4">
        <f t="shared" si="1"/>
        <v>1.5760689655172415</v>
      </c>
      <c r="M14" s="2">
        <v>1738.4</v>
      </c>
      <c r="N14" s="47">
        <v>24.6</v>
      </c>
      <c r="O14" s="53">
        <v>0</v>
      </c>
      <c r="P14" s="54">
        <v>535.9</v>
      </c>
      <c r="Q14" s="49">
        <v>0</v>
      </c>
      <c r="R14" s="46">
        <v>2.5</v>
      </c>
      <c r="S14" s="35">
        <f t="shared" si="2"/>
        <v>563</v>
      </c>
    </row>
    <row r="15" spans="1:19" ht="12.75">
      <c r="A15" s="13">
        <v>41660</v>
      </c>
      <c r="B15" s="42">
        <v>1510</v>
      </c>
      <c r="C15" s="80">
        <v>146.4</v>
      </c>
      <c r="D15" s="3">
        <v>0</v>
      </c>
      <c r="E15" s="3">
        <v>1.6</v>
      </c>
      <c r="F15" s="3">
        <v>-2.6</v>
      </c>
      <c r="G15" s="3">
        <v>0</v>
      </c>
      <c r="H15" s="3">
        <v>0.2</v>
      </c>
      <c r="I15" s="82">
        <f>J15-B15-C15-D15-E15-F15-G15-H15</f>
        <v>0.30000000000008525</v>
      </c>
      <c r="J15" s="42">
        <v>1655.9</v>
      </c>
      <c r="K15" s="42">
        <v>1500</v>
      </c>
      <c r="L15" s="4">
        <f t="shared" si="1"/>
        <v>1.1039333333333334</v>
      </c>
      <c r="M15" s="2">
        <v>1738.4</v>
      </c>
      <c r="N15" s="47">
        <v>0</v>
      </c>
      <c r="O15" s="53">
        <v>0</v>
      </c>
      <c r="P15" s="54">
        <v>504.2</v>
      </c>
      <c r="Q15" s="49">
        <v>0</v>
      </c>
      <c r="R15" s="46">
        <v>3.6</v>
      </c>
      <c r="S15" s="35">
        <f t="shared" si="2"/>
        <v>507.8</v>
      </c>
    </row>
    <row r="16" spans="1:19" ht="12.75">
      <c r="A16" s="13">
        <v>41661</v>
      </c>
      <c r="B16" s="48">
        <v>2872.6</v>
      </c>
      <c r="C16" s="69">
        <v>256.7</v>
      </c>
      <c r="D16" s="79">
        <v>0</v>
      </c>
      <c r="E16" s="79">
        <v>1.7</v>
      </c>
      <c r="F16" s="79">
        <v>3.1</v>
      </c>
      <c r="G16" s="79">
        <v>9</v>
      </c>
      <c r="H16" s="79">
        <v>2.9</v>
      </c>
      <c r="I16" s="69">
        <f>J16-B16-C16-D16-E16-F16-G16-H16</f>
        <v>10.800000000000283</v>
      </c>
      <c r="J16" s="48">
        <v>3156.8</v>
      </c>
      <c r="K16" s="56">
        <v>3500</v>
      </c>
      <c r="L16" s="4">
        <f>J15/K16</f>
        <v>0.47311428571428576</v>
      </c>
      <c r="M16" s="2">
        <v>1738.4</v>
      </c>
      <c r="N16" s="47">
        <v>0</v>
      </c>
      <c r="O16" s="53">
        <v>0</v>
      </c>
      <c r="P16" s="54">
        <v>279.4</v>
      </c>
      <c r="Q16" s="49">
        <v>0</v>
      </c>
      <c r="R16" s="46">
        <v>0.3</v>
      </c>
      <c r="S16" s="35">
        <f t="shared" si="2"/>
        <v>279.7</v>
      </c>
    </row>
    <row r="17" spans="1:19" ht="12.75">
      <c r="A17" s="13">
        <v>41662</v>
      </c>
      <c r="B17" s="42">
        <v>2201.1</v>
      </c>
      <c r="C17" s="80">
        <v>130.4</v>
      </c>
      <c r="D17" s="3">
        <v>25.3</v>
      </c>
      <c r="E17" s="3">
        <v>2.4</v>
      </c>
      <c r="F17" s="3">
        <v>-0.1</v>
      </c>
      <c r="G17" s="3">
        <v>0</v>
      </c>
      <c r="H17" s="3">
        <v>0.5</v>
      </c>
      <c r="I17" s="82">
        <f t="shared" si="0"/>
        <v>0.49999999999999367</v>
      </c>
      <c r="J17" s="42">
        <v>2360.1</v>
      </c>
      <c r="K17" s="56">
        <v>1600</v>
      </c>
      <c r="L17" s="4">
        <f t="shared" si="1"/>
        <v>1.4750625</v>
      </c>
      <c r="M17" s="2">
        <v>1738.4</v>
      </c>
      <c r="N17" s="47">
        <v>0</v>
      </c>
      <c r="O17" s="53">
        <v>0</v>
      </c>
      <c r="P17" s="54">
        <v>236</v>
      </c>
      <c r="Q17" s="49">
        <v>0</v>
      </c>
      <c r="R17" s="46">
        <v>-0.7</v>
      </c>
      <c r="S17" s="35">
        <f t="shared" si="2"/>
        <v>235.3</v>
      </c>
    </row>
    <row r="18" spans="1:19" ht="12.75">
      <c r="A18" s="13">
        <v>41663</v>
      </c>
      <c r="B18" s="42">
        <v>309.8</v>
      </c>
      <c r="C18" s="80">
        <v>163.9</v>
      </c>
      <c r="D18" s="3">
        <v>0</v>
      </c>
      <c r="E18" s="3">
        <v>4.5</v>
      </c>
      <c r="F18" s="3">
        <v>0.1</v>
      </c>
      <c r="G18" s="3">
        <v>0</v>
      </c>
      <c r="H18" s="3">
        <v>0</v>
      </c>
      <c r="I18" s="82">
        <f t="shared" si="0"/>
        <v>-5.689893001203927E-15</v>
      </c>
      <c r="J18" s="42">
        <v>478.3</v>
      </c>
      <c r="K18" s="42">
        <v>1250</v>
      </c>
      <c r="L18" s="4">
        <f t="shared" si="1"/>
        <v>0.38264000000000004</v>
      </c>
      <c r="M18" s="2">
        <v>1738.4</v>
      </c>
      <c r="N18" s="47">
        <v>0</v>
      </c>
      <c r="O18" s="53">
        <v>0</v>
      </c>
      <c r="P18" s="54">
        <v>199.3</v>
      </c>
      <c r="Q18" s="49">
        <v>0</v>
      </c>
      <c r="R18" s="46">
        <v>0</v>
      </c>
      <c r="S18" s="35">
        <f t="shared" si="2"/>
        <v>199.3</v>
      </c>
    </row>
    <row r="19" spans="1:19" ht="12.75">
      <c r="A19" s="13">
        <v>41666</v>
      </c>
      <c r="B19" s="42">
        <v>807.3</v>
      </c>
      <c r="C19" s="80">
        <v>750.6</v>
      </c>
      <c r="D19" s="3">
        <v>0</v>
      </c>
      <c r="E19" s="3">
        <v>13.4</v>
      </c>
      <c r="F19" s="3">
        <v>2.2</v>
      </c>
      <c r="G19" s="3">
        <v>6.7</v>
      </c>
      <c r="H19" s="3">
        <v>0</v>
      </c>
      <c r="I19" s="82">
        <f t="shared" si="0"/>
        <v>1.0000000000000675</v>
      </c>
      <c r="J19" s="42">
        <v>1581.2</v>
      </c>
      <c r="K19" s="42">
        <v>1600</v>
      </c>
      <c r="L19" s="4">
        <f t="shared" si="1"/>
        <v>0.9882500000000001</v>
      </c>
      <c r="M19" s="2">
        <v>1738.4</v>
      </c>
      <c r="N19" s="47">
        <v>0</v>
      </c>
      <c r="O19" s="53">
        <v>0</v>
      </c>
      <c r="P19" s="54">
        <v>780.4</v>
      </c>
      <c r="Q19" s="49">
        <v>1.1</v>
      </c>
      <c r="R19" s="46">
        <v>35.4</v>
      </c>
      <c r="S19" s="35">
        <f t="shared" si="2"/>
        <v>816.9</v>
      </c>
    </row>
    <row r="20" spans="1:19" ht="12.75">
      <c r="A20" s="13">
        <v>41667</v>
      </c>
      <c r="B20" s="42">
        <v>1013.1</v>
      </c>
      <c r="C20" s="80">
        <v>689.9</v>
      </c>
      <c r="D20" s="3">
        <v>0</v>
      </c>
      <c r="E20" s="3">
        <v>4.7</v>
      </c>
      <c r="F20" s="3">
        <v>5.1</v>
      </c>
      <c r="G20" s="3">
        <v>1.4</v>
      </c>
      <c r="H20" s="3">
        <v>2</v>
      </c>
      <c r="I20" s="82">
        <f t="shared" si="0"/>
        <v>0.2000000000000921</v>
      </c>
      <c r="J20" s="42">
        <v>1716.4</v>
      </c>
      <c r="K20" s="42">
        <v>1300</v>
      </c>
      <c r="L20" s="4">
        <f t="shared" si="1"/>
        <v>1.3203076923076924</v>
      </c>
      <c r="M20" s="2">
        <v>1738.4</v>
      </c>
      <c r="N20" s="47">
        <v>0</v>
      </c>
      <c r="O20" s="53">
        <v>0</v>
      </c>
      <c r="P20" s="54">
        <v>272.1</v>
      </c>
      <c r="Q20" s="49">
        <v>0</v>
      </c>
      <c r="R20" s="46">
        <v>0.7</v>
      </c>
      <c r="S20" s="35">
        <f t="shared" si="2"/>
        <v>272.8</v>
      </c>
    </row>
    <row r="21" spans="1:19" ht="12.75">
      <c r="A21" s="13">
        <v>41668</v>
      </c>
      <c r="B21" s="42">
        <v>987.3</v>
      </c>
      <c r="C21" s="80">
        <v>965.1</v>
      </c>
      <c r="D21" s="3">
        <v>13.8</v>
      </c>
      <c r="E21" s="3">
        <v>7.5</v>
      </c>
      <c r="F21" s="3">
        <v>8.1</v>
      </c>
      <c r="G21" s="3">
        <v>2</v>
      </c>
      <c r="H21" s="3">
        <v>0</v>
      </c>
      <c r="I21" s="82">
        <f t="shared" si="0"/>
        <v>0.8500000000001133</v>
      </c>
      <c r="J21" s="42">
        <v>1984.65</v>
      </c>
      <c r="K21" s="42">
        <v>1900</v>
      </c>
      <c r="L21" s="4">
        <f t="shared" si="1"/>
        <v>1.0445526315789475</v>
      </c>
      <c r="M21" s="2">
        <v>1738.4</v>
      </c>
      <c r="N21" s="47">
        <v>37.3</v>
      </c>
      <c r="O21" s="53">
        <v>0</v>
      </c>
      <c r="P21" s="54">
        <v>340.8</v>
      </c>
      <c r="Q21" s="49">
        <v>0</v>
      </c>
      <c r="R21" s="46">
        <v>8.2</v>
      </c>
      <c r="S21" s="35">
        <f t="shared" si="2"/>
        <v>386.3</v>
      </c>
    </row>
    <row r="22" spans="1:19" ht="12.75">
      <c r="A22" s="13">
        <v>41669</v>
      </c>
      <c r="B22" s="42">
        <v>2575.9</v>
      </c>
      <c r="C22" s="81">
        <v>1845</v>
      </c>
      <c r="D22" s="7">
        <v>315.8</v>
      </c>
      <c r="E22" s="7">
        <v>3.7</v>
      </c>
      <c r="F22" s="7">
        <v>2.9</v>
      </c>
      <c r="G22" s="7">
        <v>0</v>
      </c>
      <c r="H22" s="7">
        <v>4.7</v>
      </c>
      <c r="I22" s="82">
        <f t="shared" si="0"/>
        <v>4.149999999999534</v>
      </c>
      <c r="J22" s="42">
        <v>4752.15</v>
      </c>
      <c r="K22" s="42">
        <v>4300</v>
      </c>
      <c r="L22" s="4">
        <f t="shared" si="1"/>
        <v>1.1051511627906976</v>
      </c>
      <c r="M22" s="2">
        <v>1738.4</v>
      </c>
      <c r="N22" s="47">
        <v>48</v>
      </c>
      <c r="O22" s="53">
        <v>0</v>
      </c>
      <c r="P22" s="54">
        <v>243.1</v>
      </c>
      <c r="Q22" s="49">
        <v>0</v>
      </c>
      <c r="R22" s="46">
        <v>0.1</v>
      </c>
      <c r="S22" s="35">
        <f t="shared" si="2"/>
        <v>291.20000000000005</v>
      </c>
    </row>
    <row r="23" spans="1:19" ht="13.5" thickBot="1">
      <c r="A23" s="13">
        <v>41670</v>
      </c>
      <c r="B23" s="42">
        <v>2384.2</v>
      </c>
      <c r="C23" s="81">
        <v>302.5</v>
      </c>
      <c r="D23" s="7">
        <v>0</v>
      </c>
      <c r="E23" s="7">
        <v>12.6</v>
      </c>
      <c r="F23" s="7">
        <v>1.4</v>
      </c>
      <c r="G23" s="7">
        <v>0.8</v>
      </c>
      <c r="H23" s="7">
        <v>5.1</v>
      </c>
      <c r="I23" s="82">
        <f t="shared" si="0"/>
        <v>9.40000000000018</v>
      </c>
      <c r="J23" s="42">
        <v>2716</v>
      </c>
      <c r="K23" s="42">
        <f>3152.2+319.9+46</f>
        <v>3518.1</v>
      </c>
      <c r="L23" s="4">
        <f t="shared" si="1"/>
        <v>0.7720076177482164</v>
      </c>
      <c r="M23" s="2">
        <v>1738.4</v>
      </c>
      <c r="N23" s="47">
        <v>16.9</v>
      </c>
      <c r="O23" s="53">
        <v>0</v>
      </c>
      <c r="P23" s="54">
        <v>227.9</v>
      </c>
      <c r="Q23" s="49">
        <v>0</v>
      </c>
      <c r="R23" s="46">
        <v>0</v>
      </c>
      <c r="S23" s="35">
        <f t="shared" si="2"/>
        <v>244.8</v>
      </c>
    </row>
    <row r="24" spans="1:19" ht="13.5" thickBot="1">
      <c r="A24" s="39" t="s">
        <v>33</v>
      </c>
      <c r="B24" s="43">
        <f aca="true" t="shared" si="3" ref="B24:K24">SUM(B4:B23)</f>
        <v>26568.1</v>
      </c>
      <c r="C24" s="43">
        <f t="shared" si="3"/>
        <v>6293.3</v>
      </c>
      <c r="D24" s="43">
        <f t="shared" si="3"/>
        <v>358.8</v>
      </c>
      <c r="E24" s="14">
        <f t="shared" si="3"/>
        <v>79.50999999999999</v>
      </c>
      <c r="F24" s="14">
        <f t="shared" si="3"/>
        <v>527.8299999999999</v>
      </c>
      <c r="G24" s="14">
        <f t="shared" si="3"/>
        <v>647.4999999999999</v>
      </c>
      <c r="H24" s="14">
        <f t="shared" si="3"/>
        <v>206.29999999999998</v>
      </c>
      <c r="I24" s="43">
        <f t="shared" si="3"/>
        <v>86.68000000000112</v>
      </c>
      <c r="J24" s="43">
        <f t="shared" si="3"/>
        <v>34768.020000000004</v>
      </c>
      <c r="K24" s="43">
        <f t="shared" si="3"/>
        <v>34768.1</v>
      </c>
      <c r="L24" s="15">
        <f t="shared" si="1"/>
        <v>0.9999976990402123</v>
      </c>
      <c r="M24" s="2"/>
      <c r="N24" s="93">
        <f>SUM(N4:N23)</f>
        <v>450.00000000000006</v>
      </c>
      <c r="O24" s="93">
        <f>SUM(O4:O23)</f>
        <v>0.01</v>
      </c>
      <c r="P24" s="93">
        <f>SUM(P4:P23)</f>
        <v>7479.900000000001</v>
      </c>
      <c r="Q24" s="93">
        <f>SUM(Q4:Q23)</f>
        <v>1.1</v>
      </c>
      <c r="R24" s="93">
        <f>SUM(R4:R23)</f>
        <v>54.300000000000004</v>
      </c>
      <c r="S24" s="93">
        <f>N24+O24+Q24+P24+R24</f>
        <v>7985.31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15" t="s">
        <v>41</v>
      </c>
      <c r="O27" s="115"/>
      <c r="P27" s="115"/>
      <c r="Q27" s="115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7" t="s">
        <v>34</v>
      </c>
      <c r="O28" s="117"/>
      <c r="P28" s="117"/>
      <c r="Q28" s="117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07">
        <v>41671</v>
      </c>
      <c r="O29" s="118">
        <f>'[1]січень '!$D$142</f>
        <v>111410.62</v>
      </c>
      <c r="P29" s="118"/>
      <c r="Q29" s="118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08"/>
      <c r="O30" s="118"/>
      <c r="P30" s="118"/>
      <c r="Q30" s="118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'[1]січень '!$I$142</f>
        <v>97585.4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09" t="s">
        <v>56</v>
      </c>
      <c r="P32" s="110"/>
      <c r="Q32" s="61">
        <f>'[1]січень 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11" t="s">
        <v>57</v>
      </c>
      <c r="P33" s="111"/>
      <c r="Q33" s="83">
        <f>'[1]січень 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12" t="s">
        <v>60</v>
      </c>
      <c r="P34" s="113"/>
      <c r="Q34" s="61">
        <f>'[1]січень 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15" t="s">
        <v>35</v>
      </c>
      <c r="O37" s="115"/>
      <c r="P37" s="115"/>
      <c r="Q37" s="115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6" t="s">
        <v>36</v>
      </c>
      <c r="O38" s="116"/>
      <c r="P38" s="116"/>
      <c r="Q38" s="116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07">
        <v>41671</v>
      </c>
      <c r="O39" s="114">
        <v>0</v>
      </c>
      <c r="P39" s="114"/>
      <c r="Q39" s="114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08"/>
      <c r="O40" s="114"/>
      <c r="P40" s="114"/>
      <c r="Q40" s="114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A1:L1"/>
    <mergeCell ref="N1:S1"/>
    <mergeCell ref="A2:L2"/>
    <mergeCell ref="N2:S2"/>
    <mergeCell ref="N29:N30"/>
    <mergeCell ref="N27:Q27"/>
    <mergeCell ref="N28:Q28"/>
    <mergeCell ref="O29:Q30"/>
    <mergeCell ref="N39:N40"/>
    <mergeCell ref="O32:P32"/>
    <mergeCell ref="O33:P33"/>
    <mergeCell ref="O34:P34"/>
    <mergeCell ref="O39:Q40"/>
    <mergeCell ref="N37:Q37"/>
    <mergeCell ref="N38:Q38"/>
  </mergeCells>
  <printOptions/>
  <pageMargins left="0.75" right="0.4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1">
      <selection activeCell="B22" sqref="B22"/>
    </sheetView>
  </sheetViews>
  <sheetFormatPr defaultColWidth="9.00390625" defaultRowHeight="12.75"/>
  <cols>
    <col min="1" max="1" width="27.375" style="0" customWidth="1"/>
    <col min="2" max="4" width="9.125" style="21" customWidth="1"/>
    <col min="5" max="6" width="8.25390625" style="21" customWidth="1"/>
    <col min="7" max="13" width="9.125" style="21" customWidth="1"/>
    <col min="14" max="14" width="13.625" style="21" customWidth="1"/>
  </cols>
  <sheetData>
    <row r="2" ht="18" hidden="1">
      <c r="B2" s="20" t="s">
        <v>54</v>
      </c>
    </row>
    <row r="3" spans="2:7" ht="18">
      <c r="B3" s="20"/>
      <c r="G3" s="21" t="s">
        <v>68</v>
      </c>
    </row>
    <row r="4" ht="18">
      <c r="B4" s="20"/>
    </row>
    <row r="5" spans="1:14" ht="15.75">
      <c r="A5" s="10"/>
      <c r="B5" s="22" t="s">
        <v>14</v>
      </c>
      <c r="C5" s="22" t="s">
        <v>15</v>
      </c>
      <c r="D5" s="22" t="s">
        <v>11</v>
      </c>
      <c r="E5" s="22" t="s">
        <v>16</v>
      </c>
      <c r="F5" s="22" t="s">
        <v>17</v>
      </c>
      <c r="G5" s="22" t="s">
        <v>18</v>
      </c>
      <c r="H5" s="22" t="s">
        <v>19</v>
      </c>
      <c r="I5" s="22" t="s">
        <v>20</v>
      </c>
      <c r="J5" s="22" t="s">
        <v>21</v>
      </c>
      <c r="K5" s="22" t="s">
        <v>22</v>
      </c>
      <c r="L5" s="22" t="s">
        <v>12</v>
      </c>
      <c r="M5" s="22" t="s">
        <v>13</v>
      </c>
      <c r="N5" s="23" t="s">
        <v>24</v>
      </c>
    </row>
    <row r="6" spans="1:14" ht="25.5">
      <c r="A6" s="70" t="s">
        <v>58</v>
      </c>
      <c r="B6" s="16">
        <v>36828.9</v>
      </c>
      <c r="C6" s="16">
        <v>39107.1</v>
      </c>
      <c r="D6" s="16">
        <v>41859.8</v>
      </c>
      <c r="E6" s="16">
        <v>43009.5</v>
      </c>
      <c r="F6" s="16">
        <v>41425.1</v>
      </c>
      <c r="G6" s="102">
        <v>45950.2</v>
      </c>
      <c r="H6" s="102">
        <v>42063.6</v>
      </c>
      <c r="I6" s="98">
        <v>45195.7</v>
      </c>
      <c r="J6" s="16">
        <v>43598.2</v>
      </c>
      <c r="K6" s="16">
        <v>43824</v>
      </c>
      <c r="L6" s="16">
        <v>45612.2</v>
      </c>
      <c r="M6" s="16">
        <v>68565.6</v>
      </c>
      <c r="N6" s="57">
        <f>SUM(B6:M6)</f>
        <v>537039.9</v>
      </c>
    </row>
    <row r="7" spans="1:14" ht="25.5">
      <c r="A7" s="19" t="s">
        <v>105</v>
      </c>
      <c r="B7" s="24">
        <f>SUM(B8:B14)</f>
        <v>0</v>
      </c>
      <c r="C7" s="24">
        <f aca="true" t="shared" si="0" ref="C7:M7">SUM(C8:C14)</f>
        <v>0</v>
      </c>
      <c r="D7" s="24">
        <f t="shared" si="0"/>
        <v>280.26</v>
      </c>
      <c r="E7" s="24">
        <f t="shared" si="0"/>
        <v>-2407.78</v>
      </c>
      <c r="F7" s="24">
        <f t="shared" si="0"/>
        <v>-2491.63</v>
      </c>
      <c r="G7" s="103">
        <f t="shared" si="0"/>
        <v>-2851.24</v>
      </c>
      <c r="H7" s="103">
        <f t="shared" si="0"/>
        <v>-2541.92</v>
      </c>
      <c r="I7" s="99">
        <f t="shared" si="0"/>
        <v>-2793.52</v>
      </c>
      <c r="J7" s="24">
        <f t="shared" si="0"/>
        <v>-2669.25</v>
      </c>
      <c r="K7" s="24">
        <f t="shared" si="0"/>
        <v>-2659.7000000000003</v>
      </c>
      <c r="L7" s="24">
        <f t="shared" si="0"/>
        <v>-3774.3100000000004</v>
      </c>
      <c r="M7" s="24">
        <f t="shared" si="0"/>
        <v>-8251.23</v>
      </c>
      <c r="N7" s="57">
        <f>SUM(B8:M14)</f>
        <v>-30160.32</v>
      </c>
    </row>
    <row r="8" spans="1:14" ht="14.25" customHeight="1">
      <c r="A8" s="36">
        <v>41712</v>
      </c>
      <c r="B8" s="37"/>
      <c r="C8" s="37"/>
      <c r="D8" s="37">
        <v>280.26</v>
      </c>
      <c r="E8" s="37">
        <v>92.12</v>
      </c>
      <c r="F8" s="37">
        <v>89.87</v>
      </c>
      <c r="G8" s="104">
        <v>80.76</v>
      </c>
      <c r="H8" s="104">
        <v>79.88</v>
      </c>
      <c r="I8" s="100">
        <v>79.68</v>
      </c>
      <c r="J8" s="37">
        <v>79.85</v>
      </c>
      <c r="K8" s="37">
        <v>83.7</v>
      </c>
      <c r="L8" s="37">
        <v>92.99</v>
      </c>
      <c r="M8" s="37">
        <v>-959.13</v>
      </c>
      <c r="N8" s="38">
        <f aca="true" t="shared" si="1" ref="N8:N15">SUM(B8:M8)</f>
        <v>-0.01999999999998181</v>
      </c>
    </row>
    <row r="9" spans="1:14" ht="12.75">
      <c r="A9" s="36">
        <v>41744</v>
      </c>
      <c r="B9" s="37"/>
      <c r="C9" s="37"/>
      <c r="D9" s="37"/>
      <c r="E9" s="37">
        <v>-2499.9</v>
      </c>
      <c r="F9" s="37">
        <v>-2581.5</v>
      </c>
      <c r="G9" s="104">
        <v>-2932</v>
      </c>
      <c r="H9" s="104">
        <v>-2621.8</v>
      </c>
      <c r="I9" s="100">
        <v>-2873.2</v>
      </c>
      <c r="J9" s="37">
        <v>-2749.1</v>
      </c>
      <c r="K9" s="37">
        <v>-2743.4</v>
      </c>
      <c r="L9" s="37">
        <v>-3867.3</v>
      </c>
      <c r="M9" s="37">
        <v>-7292.1</v>
      </c>
      <c r="N9" s="38">
        <f t="shared" si="1"/>
        <v>-30160.300000000003</v>
      </c>
    </row>
    <row r="10" spans="1:14" ht="12.75" hidden="1">
      <c r="A10" s="36" t="s">
        <v>69</v>
      </c>
      <c r="B10" s="37"/>
      <c r="C10" s="37"/>
      <c r="D10" s="37"/>
      <c r="E10" s="37"/>
      <c r="F10" s="37"/>
      <c r="G10" s="104"/>
      <c r="H10" s="104"/>
      <c r="I10" s="100"/>
      <c r="J10" s="37"/>
      <c r="K10" s="37"/>
      <c r="L10" s="37"/>
      <c r="M10" s="37"/>
      <c r="N10" s="38">
        <f t="shared" si="1"/>
        <v>0</v>
      </c>
    </row>
    <row r="11" spans="1:14" ht="12.75" hidden="1">
      <c r="A11" s="36" t="s">
        <v>69</v>
      </c>
      <c r="B11" s="37"/>
      <c r="C11" s="37"/>
      <c r="D11" s="37"/>
      <c r="E11" s="37"/>
      <c r="F11" s="37"/>
      <c r="G11" s="104"/>
      <c r="H11" s="104"/>
      <c r="I11" s="100"/>
      <c r="J11" s="37"/>
      <c r="K11" s="37"/>
      <c r="L11" s="37"/>
      <c r="M11" s="37"/>
      <c r="N11" s="38">
        <f t="shared" si="1"/>
        <v>0</v>
      </c>
    </row>
    <row r="12" spans="1:14" ht="12.75" hidden="1">
      <c r="A12" s="36" t="s">
        <v>69</v>
      </c>
      <c r="B12" s="37"/>
      <c r="C12" s="37"/>
      <c r="D12" s="37"/>
      <c r="E12" s="37"/>
      <c r="F12" s="37"/>
      <c r="G12" s="104"/>
      <c r="H12" s="104"/>
      <c r="I12" s="100"/>
      <c r="J12" s="37"/>
      <c r="K12" s="37"/>
      <c r="L12" s="37"/>
      <c r="M12" s="37"/>
      <c r="N12" s="38">
        <f t="shared" si="1"/>
        <v>0</v>
      </c>
    </row>
    <row r="13" spans="1:14" ht="12.75" hidden="1">
      <c r="A13" s="36" t="s">
        <v>69</v>
      </c>
      <c r="B13" s="37"/>
      <c r="C13" s="37"/>
      <c r="D13" s="37"/>
      <c r="E13" s="37"/>
      <c r="F13" s="37"/>
      <c r="G13" s="104"/>
      <c r="H13" s="104"/>
      <c r="I13" s="100"/>
      <c r="J13" s="37"/>
      <c r="K13" s="37"/>
      <c r="L13" s="37"/>
      <c r="M13" s="37"/>
      <c r="N13" s="38">
        <f t="shared" si="1"/>
        <v>0</v>
      </c>
    </row>
    <row r="14" spans="1:14" ht="12.75" hidden="1">
      <c r="A14" s="36" t="s">
        <v>69</v>
      </c>
      <c r="B14" s="37"/>
      <c r="C14" s="37"/>
      <c r="D14" s="37"/>
      <c r="E14" s="37"/>
      <c r="F14" s="37"/>
      <c r="G14" s="104"/>
      <c r="H14" s="104"/>
      <c r="I14" s="100"/>
      <c r="J14" s="37"/>
      <c r="K14" s="37"/>
      <c r="L14" s="37"/>
      <c r="M14" s="37"/>
      <c r="N14" s="38">
        <f t="shared" si="1"/>
        <v>0</v>
      </c>
    </row>
    <row r="15" spans="1:15" ht="13.5" thickBot="1">
      <c r="A15" s="11" t="s">
        <v>23</v>
      </c>
      <c r="B15" s="55">
        <f>B7+B6</f>
        <v>36828.9</v>
      </c>
      <c r="C15" s="55">
        <f aca="true" t="shared" si="2" ref="C15:M15">C7+C6</f>
        <v>39107.1</v>
      </c>
      <c r="D15" s="55">
        <f t="shared" si="2"/>
        <v>42140.060000000005</v>
      </c>
      <c r="E15" s="55">
        <f t="shared" si="2"/>
        <v>40601.72</v>
      </c>
      <c r="F15" s="55">
        <f t="shared" si="2"/>
        <v>38933.47</v>
      </c>
      <c r="G15" s="105">
        <f t="shared" si="2"/>
        <v>43098.96</v>
      </c>
      <c r="H15" s="105">
        <f t="shared" si="2"/>
        <v>39521.68</v>
      </c>
      <c r="I15" s="101">
        <f t="shared" si="2"/>
        <v>42402.18</v>
      </c>
      <c r="J15" s="55">
        <f t="shared" si="2"/>
        <v>40928.95</v>
      </c>
      <c r="K15" s="55">
        <f t="shared" si="2"/>
        <v>41164.3</v>
      </c>
      <c r="L15" s="55">
        <f t="shared" si="2"/>
        <v>41837.89</v>
      </c>
      <c r="M15" s="55">
        <f t="shared" si="2"/>
        <v>60314.37000000001</v>
      </c>
      <c r="N15" s="58">
        <f t="shared" si="1"/>
        <v>506879.58</v>
      </c>
      <c r="O15" s="21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E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49" sqref="J4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9" t="s">
        <v>65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1"/>
      <c r="M1" s="1"/>
      <c r="N1" s="122" t="s">
        <v>67</v>
      </c>
      <c r="O1" s="106"/>
      <c r="P1" s="106"/>
      <c r="Q1" s="106"/>
      <c r="R1" s="106"/>
      <c r="S1" s="123"/>
    </row>
    <row r="2" spans="1:19" ht="16.5" thickBot="1">
      <c r="A2" s="124" t="s">
        <v>70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6"/>
      <c r="M2" s="1"/>
      <c r="N2" s="127" t="s">
        <v>71</v>
      </c>
      <c r="O2" s="128"/>
      <c r="P2" s="128"/>
      <c r="Q2" s="128"/>
      <c r="R2" s="128"/>
      <c r="S2" s="12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66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41673</v>
      </c>
      <c r="B4" s="42">
        <v>427.1</v>
      </c>
      <c r="C4" s="80">
        <v>56.4</v>
      </c>
      <c r="D4" s="3">
        <v>0</v>
      </c>
      <c r="E4" s="3">
        <v>2.4</v>
      </c>
      <c r="F4" s="3">
        <v>9.2</v>
      </c>
      <c r="G4" s="3">
        <v>0</v>
      </c>
      <c r="H4" s="3">
        <v>0.7</v>
      </c>
      <c r="I4" s="42">
        <f aca="true" t="shared" si="0" ref="I4:I23">J4-B4-C4-D4-E4-F4-G4-H4</f>
        <v>1.8000000000000018</v>
      </c>
      <c r="J4" s="42">
        <v>497.6</v>
      </c>
      <c r="K4" s="42">
        <v>500</v>
      </c>
      <c r="L4" s="4">
        <f aca="true" t="shared" si="1" ref="L4:L24">J4/K4</f>
        <v>0.9952000000000001</v>
      </c>
      <c r="M4" s="2">
        <f>AVERAGE(J4:J23)</f>
        <v>1832.625</v>
      </c>
      <c r="N4" s="44">
        <v>171.1</v>
      </c>
      <c r="O4" s="45">
        <v>0</v>
      </c>
      <c r="P4" s="46">
        <v>316.5</v>
      </c>
      <c r="Q4" s="46">
        <v>0</v>
      </c>
      <c r="R4" s="46">
        <v>0</v>
      </c>
      <c r="S4" s="35">
        <f>N4+O4+Q4+P4+R4</f>
        <v>487.6</v>
      </c>
    </row>
    <row r="5" spans="1:19" ht="12.75">
      <c r="A5" s="13">
        <v>41674</v>
      </c>
      <c r="B5" s="42">
        <v>457.55</v>
      </c>
      <c r="C5" s="80">
        <v>77.6</v>
      </c>
      <c r="D5" s="3">
        <v>0</v>
      </c>
      <c r="E5" s="3">
        <v>0.97</v>
      </c>
      <c r="F5" s="3">
        <v>14.94</v>
      </c>
      <c r="G5" s="3">
        <f>494.4-0.9</f>
        <v>493.5</v>
      </c>
      <c r="H5" s="3">
        <v>11.3</v>
      </c>
      <c r="I5" s="42">
        <f t="shared" si="0"/>
        <v>16.939999999999895</v>
      </c>
      <c r="J5" s="42">
        <v>1072.8</v>
      </c>
      <c r="K5" s="42">
        <v>850</v>
      </c>
      <c r="L5" s="4">
        <f t="shared" si="1"/>
        <v>1.2621176470588236</v>
      </c>
      <c r="M5" s="2">
        <v>1832.6</v>
      </c>
      <c r="N5" s="47">
        <v>0</v>
      </c>
      <c r="O5" s="48">
        <v>0</v>
      </c>
      <c r="P5" s="49">
        <v>400.4</v>
      </c>
      <c r="Q5" s="49">
        <v>0</v>
      </c>
      <c r="R5" s="46">
        <v>0</v>
      </c>
      <c r="S5" s="35">
        <f aca="true" t="shared" si="2" ref="S5:S23">N5+O5+Q5+P5+R5</f>
        <v>400.4</v>
      </c>
    </row>
    <row r="6" spans="1:19" ht="12.75">
      <c r="A6" s="13">
        <v>41675</v>
      </c>
      <c r="B6" s="42">
        <v>918.2</v>
      </c>
      <c r="C6" s="80">
        <v>61.6</v>
      </c>
      <c r="D6" s="3">
        <v>0</v>
      </c>
      <c r="E6" s="3">
        <v>1</v>
      </c>
      <c r="F6" s="3">
        <v>18.4</v>
      </c>
      <c r="G6" s="3">
        <v>0</v>
      </c>
      <c r="H6" s="3">
        <v>29.4</v>
      </c>
      <c r="I6" s="42">
        <f t="shared" si="0"/>
        <v>4.1999999999999105</v>
      </c>
      <c r="J6" s="42">
        <v>1032.8</v>
      </c>
      <c r="K6" s="42">
        <v>1100</v>
      </c>
      <c r="L6" s="4">
        <f t="shared" si="1"/>
        <v>0.9389090909090909</v>
      </c>
      <c r="M6" s="2">
        <v>1832.6</v>
      </c>
      <c r="N6" s="50">
        <v>0</v>
      </c>
      <c r="O6" s="51">
        <v>0</v>
      </c>
      <c r="P6" s="52">
        <v>366.3</v>
      </c>
      <c r="Q6" s="52">
        <v>41.3</v>
      </c>
      <c r="R6" s="86">
        <v>0.2</v>
      </c>
      <c r="S6" s="35">
        <f t="shared" si="2"/>
        <v>407.8</v>
      </c>
    </row>
    <row r="7" spans="1:19" ht="12.75">
      <c r="A7" s="13">
        <v>41676</v>
      </c>
      <c r="B7" s="42">
        <v>1142.2</v>
      </c>
      <c r="C7" s="80">
        <v>117.9</v>
      </c>
      <c r="D7" s="3">
        <v>0</v>
      </c>
      <c r="E7" s="3">
        <v>0.8</v>
      </c>
      <c r="F7" s="3">
        <v>20.7</v>
      </c>
      <c r="G7" s="3">
        <v>0</v>
      </c>
      <c r="H7" s="3">
        <v>18.5</v>
      </c>
      <c r="I7" s="42">
        <f t="shared" si="0"/>
        <v>10.800000000000043</v>
      </c>
      <c r="J7" s="42">
        <v>1310.9</v>
      </c>
      <c r="K7" s="42">
        <v>2600</v>
      </c>
      <c r="L7" s="4">
        <f t="shared" si="1"/>
        <v>0.5041923076923077</v>
      </c>
      <c r="M7" s="2">
        <v>1832.6</v>
      </c>
      <c r="N7" s="47">
        <v>0</v>
      </c>
      <c r="O7" s="48">
        <v>0</v>
      </c>
      <c r="P7" s="49">
        <v>480.8</v>
      </c>
      <c r="Q7" s="49">
        <v>0</v>
      </c>
      <c r="R7" s="46">
        <v>0.1</v>
      </c>
      <c r="S7" s="35">
        <f t="shared" si="2"/>
        <v>480.90000000000003</v>
      </c>
    </row>
    <row r="8" spans="1:19" ht="12.75">
      <c r="A8" s="13">
        <v>41677</v>
      </c>
      <c r="B8" s="42">
        <v>4082.4</v>
      </c>
      <c r="C8" s="80">
        <v>132.1</v>
      </c>
      <c r="D8" s="3">
        <v>10.4</v>
      </c>
      <c r="E8" s="3">
        <v>0.3</v>
      </c>
      <c r="F8" s="3">
        <v>33.6</v>
      </c>
      <c r="G8" s="3">
        <v>0.7</v>
      </c>
      <c r="H8" s="3">
        <v>24.3</v>
      </c>
      <c r="I8" s="42">
        <f t="shared" si="0"/>
        <v>7.099999999999547</v>
      </c>
      <c r="J8" s="42">
        <v>4290.9</v>
      </c>
      <c r="K8" s="42">
        <v>3200</v>
      </c>
      <c r="L8" s="4">
        <f t="shared" si="1"/>
        <v>1.34090625</v>
      </c>
      <c r="M8" s="2">
        <v>1832.6</v>
      </c>
      <c r="N8" s="47">
        <v>3.2</v>
      </c>
      <c r="O8" s="48">
        <v>0</v>
      </c>
      <c r="P8" s="49">
        <v>583.9</v>
      </c>
      <c r="Q8" s="49">
        <v>0</v>
      </c>
      <c r="R8" s="46">
        <v>0.7</v>
      </c>
      <c r="S8" s="35">
        <f t="shared" si="2"/>
        <v>587.8000000000001</v>
      </c>
    </row>
    <row r="9" spans="1:19" ht="12.75">
      <c r="A9" s="13">
        <v>41680</v>
      </c>
      <c r="B9" s="42">
        <v>809</v>
      </c>
      <c r="C9" s="80">
        <v>92.7</v>
      </c>
      <c r="D9" s="3">
        <v>0</v>
      </c>
      <c r="E9" s="3">
        <v>1.6</v>
      </c>
      <c r="F9" s="3">
        <v>65</v>
      </c>
      <c r="G9" s="3">
        <v>0</v>
      </c>
      <c r="H9" s="3">
        <v>79.6</v>
      </c>
      <c r="I9" s="42">
        <f t="shared" si="0"/>
        <v>7.600000000000023</v>
      </c>
      <c r="J9" s="42">
        <v>1055.5</v>
      </c>
      <c r="K9" s="42">
        <v>910</v>
      </c>
      <c r="L9" s="4">
        <f t="shared" si="1"/>
        <v>1.15989010989011</v>
      </c>
      <c r="M9" s="2">
        <v>1832.6</v>
      </c>
      <c r="N9" s="47">
        <v>0</v>
      </c>
      <c r="O9" s="48">
        <v>0</v>
      </c>
      <c r="P9" s="49">
        <v>578.7</v>
      </c>
      <c r="Q9" s="49">
        <v>2.8</v>
      </c>
      <c r="R9" s="46">
        <v>0</v>
      </c>
      <c r="S9" s="35">
        <f t="shared" si="2"/>
        <v>581.5</v>
      </c>
    </row>
    <row r="10" spans="1:19" ht="12.75">
      <c r="A10" s="13">
        <v>41681</v>
      </c>
      <c r="B10" s="42">
        <v>527.6</v>
      </c>
      <c r="C10" s="80">
        <v>79.2</v>
      </c>
      <c r="D10" s="3">
        <v>0</v>
      </c>
      <c r="E10" s="3">
        <v>7.2</v>
      </c>
      <c r="F10" s="3">
        <v>84</v>
      </c>
      <c r="G10" s="3">
        <v>5.1</v>
      </c>
      <c r="H10" s="3">
        <v>7.1</v>
      </c>
      <c r="I10" s="82">
        <f t="shared" si="0"/>
        <v>35.90000000000002</v>
      </c>
      <c r="J10" s="42">
        <v>746.1</v>
      </c>
      <c r="K10" s="56">
        <v>1200</v>
      </c>
      <c r="L10" s="4">
        <f t="shared" si="1"/>
        <v>0.62175</v>
      </c>
      <c r="M10" s="2">
        <v>1832.6</v>
      </c>
      <c r="N10" s="47">
        <v>0</v>
      </c>
      <c r="O10" s="48">
        <v>0</v>
      </c>
      <c r="P10" s="49">
        <v>460.9</v>
      </c>
      <c r="Q10" s="49">
        <v>0</v>
      </c>
      <c r="R10" s="46">
        <v>0</v>
      </c>
      <c r="S10" s="35">
        <f t="shared" si="2"/>
        <v>460.9</v>
      </c>
    </row>
    <row r="11" spans="1:19" ht="12.75">
      <c r="A11" s="13">
        <v>41682</v>
      </c>
      <c r="B11" s="42">
        <v>233</v>
      </c>
      <c r="C11" s="80">
        <v>100.4</v>
      </c>
      <c r="D11" s="3">
        <v>0</v>
      </c>
      <c r="E11" s="3">
        <v>1</v>
      </c>
      <c r="F11" s="3">
        <v>87.5</v>
      </c>
      <c r="G11" s="3">
        <v>0</v>
      </c>
      <c r="H11" s="3">
        <f>11.4+3.9</f>
        <v>15.3</v>
      </c>
      <c r="I11" s="82">
        <f t="shared" si="0"/>
        <v>6.600000000000005</v>
      </c>
      <c r="J11" s="42">
        <v>443.8</v>
      </c>
      <c r="K11" s="42">
        <v>1200</v>
      </c>
      <c r="L11" s="4">
        <f t="shared" si="1"/>
        <v>0.36983333333333335</v>
      </c>
      <c r="M11" s="2">
        <v>1832.6</v>
      </c>
      <c r="N11" s="47">
        <v>0</v>
      </c>
      <c r="O11" s="48">
        <v>0</v>
      </c>
      <c r="P11" s="49">
        <v>403.2</v>
      </c>
      <c r="Q11" s="49">
        <v>0</v>
      </c>
      <c r="R11" s="46">
        <v>0</v>
      </c>
      <c r="S11" s="35">
        <f t="shared" si="2"/>
        <v>403.2</v>
      </c>
    </row>
    <row r="12" spans="1:19" ht="12.75">
      <c r="A12" s="13">
        <v>41683</v>
      </c>
      <c r="B12" s="42">
        <v>489.8</v>
      </c>
      <c r="C12" s="80">
        <v>130.4</v>
      </c>
      <c r="D12" s="3">
        <v>19.4</v>
      </c>
      <c r="E12" s="3">
        <v>4</v>
      </c>
      <c r="F12" s="3">
        <v>92</v>
      </c>
      <c r="G12" s="3">
        <v>0.2</v>
      </c>
      <c r="H12" s="3">
        <v>2.4</v>
      </c>
      <c r="I12" s="82">
        <f t="shared" si="0"/>
        <v>30.09999999999993</v>
      </c>
      <c r="J12" s="42">
        <v>768.3</v>
      </c>
      <c r="K12" s="42">
        <v>1950</v>
      </c>
      <c r="L12" s="4">
        <f t="shared" si="1"/>
        <v>0.39399999999999996</v>
      </c>
      <c r="M12" s="2">
        <v>1832.6</v>
      </c>
      <c r="N12" s="47">
        <v>0</v>
      </c>
      <c r="O12" s="48">
        <v>0</v>
      </c>
      <c r="P12" s="49">
        <v>594.9</v>
      </c>
      <c r="Q12" s="49">
        <v>0</v>
      </c>
      <c r="R12" s="46">
        <v>0.2</v>
      </c>
      <c r="S12" s="35">
        <f t="shared" si="2"/>
        <v>595.1</v>
      </c>
    </row>
    <row r="13" spans="1:19" ht="12.75">
      <c r="A13" s="13">
        <v>41684</v>
      </c>
      <c r="B13" s="42">
        <v>1806.4</v>
      </c>
      <c r="C13" s="80">
        <v>200.5</v>
      </c>
      <c r="D13" s="3">
        <v>-10.3</v>
      </c>
      <c r="E13" s="3">
        <v>2.3</v>
      </c>
      <c r="F13" s="3">
        <v>81.3</v>
      </c>
      <c r="G13" s="3">
        <v>0</v>
      </c>
      <c r="H13" s="3">
        <v>4.9</v>
      </c>
      <c r="I13" s="82">
        <f t="shared" si="0"/>
        <v>3.5999999999997296</v>
      </c>
      <c r="J13" s="42">
        <v>2088.7</v>
      </c>
      <c r="K13" s="42">
        <v>3000</v>
      </c>
      <c r="L13" s="4">
        <f t="shared" si="1"/>
        <v>0.6962333333333333</v>
      </c>
      <c r="M13" s="2">
        <v>1832.6</v>
      </c>
      <c r="N13" s="47">
        <v>0</v>
      </c>
      <c r="O13" s="48">
        <v>41.7</v>
      </c>
      <c r="P13" s="49">
        <v>734.3</v>
      </c>
      <c r="Q13" s="49">
        <v>0</v>
      </c>
      <c r="R13" s="46">
        <v>0.1</v>
      </c>
      <c r="S13" s="35">
        <f t="shared" si="2"/>
        <v>776.1</v>
      </c>
    </row>
    <row r="14" spans="1:19" ht="12.75">
      <c r="A14" s="13">
        <v>41687</v>
      </c>
      <c r="B14" s="42">
        <v>502</v>
      </c>
      <c r="C14" s="80">
        <v>174.4</v>
      </c>
      <c r="D14" s="3">
        <v>6</v>
      </c>
      <c r="E14" s="3">
        <v>5.9</v>
      </c>
      <c r="F14" s="3">
        <v>7.1</v>
      </c>
      <c r="G14" s="3">
        <v>0</v>
      </c>
      <c r="H14" s="3">
        <v>1.3</v>
      </c>
      <c r="I14" s="82">
        <f t="shared" si="0"/>
        <v>10.900000000000018</v>
      </c>
      <c r="J14" s="42">
        <v>707.6</v>
      </c>
      <c r="K14" s="42">
        <v>2200</v>
      </c>
      <c r="L14" s="4">
        <f t="shared" si="1"/>
        <v>0.32163636363636366</v>
      </c>
      <c r="M14" s="2">
        <v>1832.6</v>
      </c>
      <c r="N14" s="47">
        <v>24.9</v>
      </c>
      <c r="O14" s="53">
        <v>0</v>
      </c>
      <c r="P14" s="54">
        <v>777.1</v>
      </c>
      <c r="Q14" s="49">
        <v>0</v>
      </c>
      <c r="R14" s="46">
        <v>0</v>
      </c>
      <c r="S14" s="35">
        <f t="shared" si="2"/>
        <v>802</v>
      </c>
    </row>
    <row r="15" spans="1:19" ht="12.75">
      <c r="A15" s="13">
        <v>41688</v>
      </c>
      <c r="B15" s="42">
        <v>866</v>
      </c>
      <c r="C15" s="80">
        <v>119.8</v>
      </c>
      <c r="D15" s="3">
        <v>12.9</v>
      </c>
      <c r="E15" s="3">
        <v>0.9</v>
      </c>
      <c r="F15" s="3">
        <v>7.1</v>
      </c>
      <c r="G15" s="3">
        <v>0</v>
      </c>
      <c r="H15" s="3">
        <v>3.1</v>
      </c>
      <c r="I15" s="82">
        <f>J15-B15-C15-D15-E15-F15-G15-H15</f>
        <v>19.40000000000005</v>
      </c>
      <c r="J15" s="42">
        <v>1029.2</v>
      </c>
      <c r="K15" s="42">
        <v>1650</v>
      </c>
      <c r="L15" s="4">
        <f t="shared" si="1"/>
        <v>0.6237575757575757</v>
      </c>
      <c r="M15" s="2">
        <v>1832.6</v>
      </c>
      <c r="N15" s="47">
        <v>0</v>
      </c>
      <c r="O15" s="53">
        <v>25</v>
      </c>
      <c r="P15" s="54">
        <v>1333.4</v>
      </c>
      <c r="Q15" s="49">
        <v>0</v>
      </c>
      <c r="R15" s="46">
        <v>0</v>
      </c>
      <c r="S15" s="35">
        <f t="shared" si="2"/>
        <v>1358.4</v>
      </c>
    </row>
    <row r="16" spans="1:19" ht="12.75">
      <c r="A16" s="13">
        <v>41689</v>
      </c>
      <c r="B16" s="48">
        <v>1827.4</v>
      </c>
      <c r="C16" s="69">
        <v>171.1</v>
      </c>
      <c r="D16" s="79">
        <v>2.7</v>
      </c>
      <c r="E16" s="79">
        <v>1.1</v>
      </c>
      <c r="F16" s="79">
        <v>1.9</v>
      </c>
      <c r="G16" s="79">
        <v>0</v>
      </c>
      <c r="H16" s="79">
        <v>1.2</v>
      </c>
      <c r="I16" s="69">
        <f>J16-B16-C16-D16-E16-F16-G16-H16</f>
        <v>3.5000000000000044</v>
      </c>
      <c r="J16" s="48">
        <v>2008.9</v>
      </c>
      <c r="K16" s="56">
        <v>1560</v>
      </c>
      <c r="L16" s="4">
        <f>J15/K16</f>
        <v>0.6597435897435898</v>
      </c>
      <c r="M16" s="2">
        <v>1832.6</v>
      </c>
      <c r="N16" s="47">
        <v>2.5</v>
      </c>
      <c r="O16" s="53">
        <v>226.7</v>
      </c>
      <c r="P16" s="54">
        <v>1457.9</v>
      </c>
      <c r="Q16" s="49">
        <v>0</v>
      </c>
      <c r="R16" s="46">
        <v>0.2</v>
      </c>
      <c r="S16" s="35">
        <f t="shared" si="2"/>
        <v>1687.3000000000002</v>
      </c>
    </row>
    <row r="17" spans="1:19" ht="12.75">
      <c r="A17" s="13">
        <v>41690</v>
      </c>
      <c r="B17" s="42">
        <v>3000</v>
      </c>
      <c r="C17" s="80">
        <v>173.2</v>
      </c>
      <c r="D17" s="3">
        <v>1</v>
      </c>
      <c r="E17" s="3">
        <v>6</v>
      </c>
      <c r="F17" s="3">
        <v>1.9</v>
      </c>
      <c r="G17" s="3">
        <v>4.9</v>
      </c>
      <c r="H17" s="3">
        <v>72.7</v>
      </c>
      <c r="I17" s="82">
        <f t="shared" si="0"/>
        <v>1.700000000000088</v>
      </c>
      <c r="J17" s="42">
        <v>3261.4</v>
      </c>
      <c r="K17" s="56">
        <v>2400</v>
      </c>
      <c r="L17" s="4">
        <f t="shared" si="1"/>
        <v>1.3589166666666668</v>
      </c>
      <c r="M17" s="2">
        <v>1832.6</v>
      </c>
      <c r="N17" s="47">
        <v>2.2</v>
      </c>
      <c r="O17" s="53">
        <v>0</v>
      </c>
      <c r="P17" s="54">
        <v>548.2</v>
      </c>
      <c r="Q17" s="49">
        <v>0</v>
      </c>
      <c r="R17" s="46">
        <v>0</v>
      </c>
      <c r="S17" s="35">
        <f t="shared" si="2"/>
        <v>550.4000000000001</v>
      </c>
    </row>
    <row r="18" spans="1:19" ht="12.75">
      <c r="A18" s="13">
        <v>41691</v>
      </c>
      <c r="B18" s="42">
        <v>2491.4</v>
      </c>
      <c r="C18" s="80">
        <v>139.6</v>
      </c>
      <c r="D18" s="3">
        <v>9.6</v>
      </c>
      <c r="E18" s="3">
        <v>2.7</v>
      </c>
      <c r="F18" s="3">
        <v>1.5</v>
      </c>
      <c r="G18" s="3">
        <v>20</v>
      </c>
      <c r="H18" s="3">
        <v>0</v>
      </c>
      <c r="I18" s="82">
        <f t="shared" si="0"/>
        <v>9.592326932761353E-14</v>
      </c>
      <c r="J18" s="42">
        <v>2664.8</v>
      </c>
      <c r="K18" s="42">
        <v>3140</v>
      </c>
      <c r="L18" s="4">
        <f t="shared" si="1"/>
        <v>0.8486624203821657</v>
      </c>
      <c r="M18" s="2">
        <v>1832.6</v>
      </c>
      <c r="N18" s="47">
        <v>1.2</v>
      </c>
      <c r="O18" s="53">
        <v>182.5</v>
      </c>
      <c r="P18" s="54">
        <v>91.9</v>
      </c>
      <c r="Q18" s="49">
        <v>0</v>
      </c>
      <c r="R18" s="46">
        <v>0</v>
      </c>
      <c r="S18" s="35">
        <f>N18+O18+Q18+P18+R18</f>
        <v>275.6</v>
      </c>
    </row>
    <row r="19" spans="1:19" ht="12.75">
      <c r="A19" s="13">
        <v>41694</v>
      </c>
      <c r="B19" s="42">
        <v>484.3</v>
      </c>
      <c r="C19" s="80">
        <v>491.5</v>
      </c>
      <c r="D19" s="3">
        <v>0.4</v>
      </c>
      <c r="E19" s="3">
        <v>2.6</v>
      </c>
      <c r="F19" s="3">
        <v>0.05</v>
      </c>
      <c r="G19" s="3">
        <v>2.2</v>
      </c>
      <c r="H19" s="3">
        <v>2.3</v>
      </c>
      <c r="I19" s="82">
        <f t="shared" si="0"/>
        <v>11.149999999999988</v>
      </c>
      <c r="J19" s="42">
        <v>994.5</v>
      </c>
      <c r="K19" s="42">
        <v>1600</v>
      </c>
      <c r="L19" s="4">
        <f t="shared" si="1"/>
        <v>0.6215625</v>
      </c>
      <c r="M19" s="2">
        <v>1832.6</v>
      </c>
      <c r="N19" s="47">
        <v>4.2</v>
      </c>
      <c r="O19" s="53">
        <v>0</v>
      </c>
      <c r="P19" s="54">
        <v>58.1</v>
      </c>
      <c r="Q19" s="49">
        <v>0</v>
      </c>
      <c r="R19" s="46">
        <v>0</v>
      </c>
      <c r="S19" s="35">
        <f>N19+O19+Q19+P19+R19</f>
        <v>62.300000000000004</v>
      </c>
    </row>
    <row r="20" spans="1:19" ht="12.75">
      <c r="A20" s="13">
        <v>41695</v>
      </c>
      <c r="B20" s="42">
        <v>840.3</v>
      </c>
      <c r="C20" s="80">
        <v>605</v>
      </c>
      <c r="D20" s="3">
        <v>3.9</v>
      </c>
      <c r="E20" s="3">
        <v>1.7</v>
      </c>
      <c r="F20" s="3">
        <v>1.2</v>
      </c>
      <c r="G20" s="3">
        <v>0.6</v>
      </c>
      <c r="H20" s="3">
        <v>0.8</v>
      </c>
      <c r="I20" s="82">
        <f t="shared" si="0"/>
        <v>5.700000000000092</v>
      </c>
      <c r="J20" s="42">
        <v>1459.2</v>
      </c>
      <c r="K20" s="42">
        <v>1280</v>
      </c>
      <c r="L20" s="4">
        <f t="shared" si="1"/>
        <v>1.1400000000000001</v>
      </c>
      <c r="M20" s="2">
        <v>1832.6</v>
      </c>
      <c r="N20" s="47">
        <v>0</v>
      </c>
      <c r="O20" s="53">
        <v>0</v>
      </c>
      <c r="P20" s="54">
        <v>77.7</v>
      </c>
      <c r="Q20" s="49">
        <v>1</v>
      </c>
      <c r="R20" s="46">
        <v>0.8</v>
      </c>
      <c r="S20" s="35">
        <f t="shared" si="2"/>
        <v>79.5</v>
      </c>
    </row>
    <row r="21" spans="1:19" ht="12.75">
      <c r="A21" s="13">
        <v>41696</v>
      </c>
      <c r="B21" s="42">
        <v>2974.7</v>
      </c>
      <c r="C21" s="80">
        <v>755.4</v>
      </c>
      <c r="D21" s="3">
        <v>0</v>
      </c>
      <c r="E21" s="3">
        <v>2.1</v>
      </c>
      <c r="F21" s="3">
        <v>5.4</v>
      </c>
      <c r="G21" s="3">
        <v>0.1</v>
      </c>
      <c r="H21" s="3">
        <v>2.8</v>
      </c>
      <c r="I21" s="82">
        <f t="shared" si="0"/>
        <v>5.600000000000114</v>
      </c>
      <c r="J21" s="42">
        <v>3746.1</v>
      </c>
      <c r="K21" s="42">
        <v>1250</v>
      </c>
      <c r="L21" s="4">
        <f t="shared" si="1"/>
        <v>2.99688</v>
      </c>
      <c r="M21" s="2">
        <v>1832.6</v>
      </c>
      <c r="N21" s="47">
        <v>6.9</v>
      </c>
      <c r="O21" s="53">
        <v>0</v>
      </c>
      <c r="P21" s="54">
        <v>43.6</v>
      </c>
      <c r="Q21" s="49">
        <v>41.3</v>
      </c>
      <c r="R21" s="46">
        <v>0.5</v>
      </c>
      <c r="S21" s="35">
        <f t="shared" si="2"/>
        <v>92.3</v>
      </c>
    </row>
    <row r="22" spans="1:19" ht="12.75">
      <c r="A22" s="13">
        <v>41697</v>
      </c>
      <c r="B22" s="42">
        <v>723.5</v>
      </c>
      <c r="C22" s="81">
        <v>1230.7</v>
      </c>
      <c r="D22" s="7">
        <v>305.9</v>
      </c>
      <c r="E22" s="7">
        <v>1.3</v>
      </c>
      <c r="F22" s="7">
        <v>3</v>
      </c>
      <c r="G22" s="7">
        <v>0.4</v>
      </c>
      <c r="H22" s="7">
        <v>5</v>
      </c>
      <c r="I22" s="82">
        <f t="shared" si="0"/>
        <v>7.000000000000158</v>
      </c>
      <c r="J22" s="42">
        <v>2276.8</v>
      </c>
      <c r="K22" s="42">
        <v>1800</v>
      </c>
      <c r="L22" s="4">
        <f t="shared" si="1"/>
        <v>1.264888888888889</v>
      </c>
      <c r="M22" s="2">
        <v>1832.6</v>
      </c>
      <c r="N22" s="47">
        <v>302.9</v>
      </c>
      <c r="O22" s="53">
        <v>0</v>
      </c>
      <c r="P22" s="54">
        <v>36.5</v>
      </c>
      <c r="Q22" s="49">
        <v>0</v>
      </c>
      <c r="R22" s="46">
        <v>0</v>
      </c>
      <c r="S22" s="35">
        <f t="shared" si="2"/>
        <v>339.4</v>
      </c>
    </row>
    <row r="23" spans="1:19" ht="13.5" thickBot="1">
      <c r="A23" s="13">
        <v>41698</v>
      </c>
      <c r="B23" s="42">
        <v>3575</v>
      </c>
      <c r="C23" s="81">
        <v>1554.2</v>
      </c>
      <c r="D23" s="7">
        <v>18.4</v>
      </c>
      <c r="E23" s="7">
        <v>1.1</v>
      </c>
      <c r="F23" s="7">
        <v>3.9</v>
      </c>
      <c r="G23" s="7">
        <v>14.7</v>
      </c>
      <c r="H23" s="7">
        <v>5.5</v>
      </c>
      <c r="I23" s="82">
        <f t="shared" si="0"/>
        <v>23.80000000000032</v>
      </c>
      <c r="J23" s="42">
        <v>5196.6</v>
      </c>
      <c r="K23" s="42">
        <f>3492-613</f>
        <v>2879</v>
      </c>
      <c r="L23" s="4">
        <f t="shared" si="1"/>
        <v>1.8050017367141369</v>
      </c>
      <c r="M23" s="2">
        <v>1832.6</v>
      </c>
      <c r="N23" s="47">
        <v>74.1</v>
      </c>
      <c r="O23" s="53">
        <v>0</v>
      </c>
      <c r="P23" s="54">
        <v>57.2</v>
      </c>
      <c r="Q23" s="49">
        <v>0</v>
      </c>
      <c r="R23" s="46">
        <v>0</v>
      </c>
      <c r="S23" s="35">
        <f t="shared" si="2"/>
        <v>131.3</v>
      </c>
    </row>
    <row r="24" spans="1:19" ht="13.5" thickBot="1">
      <c r="A24" s="39" t="s">
        <v>33</v>
      </c>
      <c r="B24" s="43">
        <f aca="true" t="shared" si="3" ref="B24:K24">SUM(B4:B23)</f>
        <v>28177.850000000002</v>
      </c>
      <c r="C24" s="43">
        <f t="shared" si="3"/>
        <v>6463.7</v>
      </c>
      <c r="D24" s="43">
        <f t="shared" si="3"/>
        <v>380.29999999999995</v>
      </c>
      <c r="E24" s="14">
        <f t="shared" si="3"/>
        <v>46.970000000000006</v>
      </c>
      <c r="F24" s="14">
        <f t="shared" si="3"/>
        <v>539.6899999999999</v>
      </c>
      <c r="G24" s="14">
        <f t="shared" si="3"/>
        <v>542.4000000000001</v>
      </c>
      <c r="H24" s="14">
        <f t="shared" si="3"/>
        <v>288.20000000000005</v>
      </c>
      <c r="I24" s="43">
        <f t="shared" si="3"/>
        <v>213.39000000000001</v>
      </c>
      <c r="J24" s="43">
        <f t="shared" si="3"/>
        <v>36652.5</v>
      </c>
      <c r="K24" s="43">
        <f t="shared" si="3"/>
        <v>36269</v>
      </c>
      <c r="L24" s="15">
        <f t="shared" si="1"/>
        <v>1.0105737682318232</v>
      </c>
      <c r="M24" s="2"/>
      <c r="N24" s="93">
        <f>SUM(N4:N23)</f>
        <v>593.1999999999999</v>
      </c>
      <c r="O24" s="93">
        <f>SUM(O4:O23)</f>
        <v>475.9</v>
      </c>
      <c r="P24" s="93">
        <f>SUM(P4:P23)</f>
        <v>9401.500000000004</v>
      </c>
      <c r="Q24" s="93">
        <f>SUM(Q4:Q23)</f>
        <v>86.39999999999999</v>
      </c>
      <c r="R24" s="93">
        <f>SUM(R4:R23)</f>
        <v>2.8</v>
      </c>
      <c r="S24" s="93">
        <f>N24+O24+Q24+P24+R24</f>
        <v>10559.800000000003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15" t="s">
        <v>41</v>
      </c>
      <c r="O27" s="115"/>
      <c r="P27" s="115"/>
      <c r="Q27" s="115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7" t="s">
        <v>34</v>
      </c>
      <c r="O28" s="117"/>
      <c r="P28" s="117"/>
      <c r="Q28" s="117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07">
        <v>41699</v>
      </c>
      <c r="O29" s="118">
        <f>'[1]лютий'!$D$142</f>
        <v>121970.53</v>
      </c>
      <c r="P29" s="118"/>
      <c r="Q29" s="118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08"/>
      <c r="O30" s="118"/>
      <c r="P30" s="118"/>
      <c r="Q30" s="118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'[1]лютий'!$I$142</f>
        <v>108145.31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09" t="s">
        <v>56</v>
      </c>
      <c r="P32" s="110"/>
      <c r="Q32" s="61">
        <f>'[1]лютий'!$I$141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11" t="s">
        <v>57</v>
      </c>
      <c r="P33" s="111"/>
      <c r="Q33" s="83">
        <f>'[1]лютий'!$I$139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12" t="s">
        <v>60</v>
      </c>
      <c r="P34" s="113"/>
      <c r="Q34" s="61">
        <f>'[1]лютий'!$I$140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15" t="s">
        <v>35</v>
      </c>
      <c r="O37" s="115"/>
      <c r="P37" s="115"/>
      <c r="Q37" s="115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6" t="s">
        <v>36</v>
      </c>
      <c r="O38" s="116"/>
      <c r="P38" s="116"/>
      <c r="Q38" s="116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07">
        <v>41699</v>
      </c>
      <c r="O39" s="114">
        <v>0</v>
      </c>
      <c r="P39" s="114"/>
      <c r="Q39" s="114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08"/>
      <c r="O40" s="114"/>
      <c r="P40" s="114"/>
      <c r="Q40" s="114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N38:Q38"/>
    <mergeCell ref="N39:N40"/>
    <mergeCell ref="O39:Q40"/>
    <mergeCell ref="O32:P32"/>
    <mergeCell ref="O33:P33"/>
    <mergeCell ref="O34:P34"/>
    <mergeCell ref="N37:Q37"/>
    <mergeCell ref="N27:Q27"/>
    <mergeCell ref="N28:Q28"/>
    <mergeCell ref="N29:N30"/>
    <mergeCell ref="O29:Q30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2" sqref="H22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9" t="s">
        <v>72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1"/>
      <c r="M1" s="1"/>
      <c r="N1" s="122" t="s">
        <v>74</v>
      </c>
      <c r="O1" s="106"/>
      <c r="P1" s="106"/>
      <c r="Q1" s="106"/>
      <c r="R1" s="106"/>
      <c r="S1" s="123"/>
    </row>
    <row r="2" spans="1:19" ht="16.5" thickBot="1">
      <c r="A2" s="124" t="s">
        <v>75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6"/>
      <c r="M2" s="1"/>
      <c r="N2" s="127" t="s">
        <v>76</v>
      </c>
      <c r="O2" s="128"/>
      <c r="P2" s="128"/>
      <c r="Q2" s="128"/>
      <c r="R2" s="128"/>
      <c r="S2" s="12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73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41701</v>
      </c>
      <c r="B4" s="42">
        <v>545.1</v>
      </c>
      <c r="C4" s="80">
        <v>75.6</v>
      </c>
      <c r="D4" s="3">
        <v>18.6</v>
      </c>
      <c r="E4" s="3">
        <v>7</v>
      </c>
      <c r="F4" s="3">
        <v>18</v>
      </c>
      <c r="G4" s="3">
        <v>0.1</v>
      </c>
      <c r="H4" s="3">
        <v>9.2</v>
      </c>
      <c r="I4" s="42">
        <f aca="true" t="shared" si="0" ref="I4:I23">J4-B4-C4-D4-E4-F4-G4-H4</f>
        <v>3.29999999999996</v>
      </c>
      <c r="J4" s="42">
        <v>676.9</v>
      </c>
      <c r="K4" s="42">
        <v>670</v>
      </c>
      <c r="L4" s="4">
        <f aca="true" t="shared" si="1" ref="L4:L24">J4/K4</f>
        <v>1.0102985074626865</v>
      </c>
      <c r="M4" s="2">
        <f>AVERAGE(J4:J23)</f>
        <v>1965.7050000000004</v>
      </c>
      <c r="N4" s="44">
        <v>28.9</v>
      </c>
      <c r="O4" s="45">
        <v>0</v>
      </c>
      <c r="P4" s="46">
        <v>93.9</v>
      </c>
      <c r="Q4" s="46">
        <v>0</v>
      </c>
      <c r="R4" s="46">
        <v>1.3</v>
      </c>
      <c r="S4" s="35">
        <f>N4+O4+Q4+P4+R4</f>
        <v>124.10000000000001</v>
      </c>
    </row>
    <row r="5" spans="1:19" ht="12.75">
      <c r="A5" s="13">
        <v>41702</v>
      </c>
      <c r="B5" s="42">
        <v>773.4</v>
      </c>
      <c r="C5" s="80">
        <v>100</v>
      </c>
      <c r="D5" s="3">
        <v>12.5</v>
      </c>
      <c r="E5" s="3">
        <v>0.9</v>
      </c>
      <c r="F5" s="3">
        <v>23.4</v>
      </c>
      <c r="G5" s="3">
        <v>0</v>
      </c>
      <c r="H5" s="3">
        <v>1.1</v>
      </c>
      <c r="I5" s="42">
        <f t="shared" si="0"/>
        <v>8.950000000000026</v>
      </c>
      <c r="J5" s="42">
        <v>920.25</v>
      </c>
      <c r="K5" s="42">
        <v>1120</v>
      </c>
      <c r="L5" s="4">
        <f t="shared" si="1"/>
        <v>0.8216517857142858</v>
      </c>
      <c r="M5" s="2">
        <v>1965.7</v>
      </c>
      <c r="N5" s="47">
        <v>1.1</v>
      </c>
      <c r="O5" s="48">
        <v>0</v>
      </c>
      <c r="P5" s="49">
        <v>99.1</v>
      </c>
      <c r="Q5" s="49">
        <v>49</v>
      </c>
      <c r="R5" s="46">
        <v>0</v>
      </c>
      <c r="S5" s="35">
        <f aca="true" t="shared" si="2" ref="S5:S23">N5+O5+Q5+P5+R5</f>
        <v>149.2</v>
      </c>
    </row>
    <row r="6" spans="1:19" ht="12.75">
      <c r="A6" s="13">
        <v>41703</v>
      </c>
      <c r="B6" s="42">
        <v>1367.9</v>
      </c>
      <c r="C6" s="80">
        <v>76.4</v>
      </c>
      <c r="D6" s="3">
        <v>0.1</v>
      </c>
      <c r="E6" s="3">
        <v>3.1</v>
      </c>
      <c r="F6" s="3">
        <v>15.7</v>
      </c>
      <c r="G6" s="3">
        <v>503.2</v>
      </c>
      <c r="H6" s="3">
        <v>16.5</v>
      </c>
      <c r="I6" s="42">
        <f t="shared" si="0"/>
        <v>0.44999999999976126</v>
      </c>
      <c r="J6" s="42">
        <v>1983.35</v>
      </c>
      <c r="K6" s="42">
        <v>1100</v>
      </c>
      <c r="L6" s="4">
        <f t="shared" si="1"/>
        <v>1.8030454545454544</v>
      </c>
      <c r="M6" s="2">
        <v>1965.7</v>
      </c>
      <c r="N6" s="50">
        <v>32.6</v>
      </c>
      <c r="O6" s="51">
        <v>0</v>
      </c>
      <c r="P6" s="52">
        <v>114.9</v>
      </c>
      <c r="Q6" s="52">
        <v>0</v>
      </c>
      <c r="R6" s="86">
        <v>0</v>
      </c>
      <c r="S6" s="35">
        <f t="shared" si="2"/>
        <v>147.5</v>
      </c>
    </row>
    <row r="7" spans="1:19" ht="12.75">
      <c r="A7" s="13">
        <v>41704</v>
      </c>
      <c r="B7" s="42">
        <v>1968</v>
      </c>
      <c r="C7" s="80">
        <v>118.2</v>
      </c>
      <c r="D7" s="3">
        <v>10.9</v>
      </c>
      <c r="E7" s="3">
        <v>7.2</v>
      </c>
      <c r="F7" s="3">
        <v>27.9</v>
      </c>
      <c r="G7" s="3">
        <v>17.1</v>
      </c>
      <c r="H7" s="3">
        <v>22.5</v>
      </c>
      <c r="I7" s="42">
        <f t="shared" si="0"/>
        <v>6.899999999999807</v>
      </c>
      <c r="J7" s="42">
        <v>2178.7</v>
      </c>
      <c r="K7" s="42">
        <v>2300</v>
      </c>
      <c r="L7" s="4">
        <f t="shared" si="1"/>
        <v>0.9472608695652173</v>
      </c>
      <c r="M7" s="2">
        <v>1965.7</v>
      </c>
      <c r="N7" s="47">
        <v>0</v>
      </c>
      <c r="O7" s="48">
        <v>0</v>
      </c>
      <c r="P7" s="49">
        <v>103.1</v>
      </c>
      <c r="Q7" s="49">
        <v>0</v>
      </c>
      <c r="R7" s="46">
        <v>0</v>
      </c>
      <c r="S7" s="35">
        <f t="shared" si="2"/>
        <v>103.1</v>
      </c>
    </row>
    <row r="8" spans="1:19" ht="12.75">
      <c r="A8" s="13">
        <v>41705</v>
      </c>
      <c r="B8" s="42">
        <v>3305.9</v>
      </c>
      <c r="C8" s="80">
        <v>51.4</v>
      </c>
      <c r="D8" s="3">
        <v>0</v>
      </c>
      <c r="E8" s="3">
        <v>5.3</v>
      </c>
      <c r="F8" s="3">
        <v>24</v>
      </c>
      <c r="G8" s="3">
        <v>0</v>
      </c>
      <c r="H8" s="3">
        <v>57.8</v>
      </c>
      <c r="I8" s="42">
        <f t="shared" si="0"/>
        <v>4.099999999999909</v>
      </c>
      <c r="J8" s="42">
        <v>3448.5</v>
      </c>
      <c r="K8" s="42">
        <v>4300</v>
      </c>
      <c r="L8" s="4">
        <f t="shared" si="1"/>
        <v>0.8019767441860465</v>
      </c>
      <c r="M8" s="2">
        <v>1965.7</v>
      </c>
      <c r="N8" s="47">
        <v>0</v>
      </c>
      <c r="O8" s="48">
        <v>0</v>
      </c>
      <c r="P8" s="49">
        <v>85</v>
      </c>
      <c r="Q8" s="49">
        <v>0</v>
      </c>
      <c r="R8" s="46">
        <v>0</v>
      </c>
      <c r="S8" s="35">
        <f t="shared" si="2"/>
        <v>85</v>
      </c>
    </row>
    <row r="9" spans="1:19" ht="12.75">
      <c r="A9" s="13">
        <v>41709</v>
      </c>
      <c r="B9" s="42">
        <v>562.6</v>
      </c>
      <c r="C9" s="80">
        <v>27</v>
      </c>
      <c r="D9" s="3">
        <v>0.1</v>
      </c>
      <c r="E9" s="3">
        <v>2.3</v>
      </c>
      <c r="F9" s="3">
        <v>110.95</v>
      </c>
      <c r="G9" s="3">
        <v>0</v>
      </c>
      <c r="H9" s="3">
        <v>14.4</v>
      </c>
      <c r="I9" s="42">
        <f t="shared" si="0"/>
        <v>7.749999999999991</v>
      </c>
      <c r="J9" s="42">
        <v>725.1</v>
      </c>
      <c r="K9" s="42">
        <v>1060</v>
      </c>
      <c r="L9" s="4">
        <f t="shared" si="1"/>
        <v>0.6840566037735849</v>
      </c>
      <c r="M9" s="2">
        <v>1965.7</v>
      </c>
      <c r="N9" s="47">
        <v>0</v>
      </c>
      <c r="O9" s="48">
        <v>0</v>
      </c>
      <c r="P9" s="49">
        <v>158.5</v>
      </c>
      <c r="Q9" s="49">
        <v>0</v>
      </c>
      <c r="R9" s="46">
        <v>0</v>
      </c>
      <c r="S9" s="35">
        <f t="shared" si="2"/>
        <v>158.5</v>
      </c>
    </row>
    <row r="10" spans="1:19" ht="12.75">
      <c r="A10" s="13">
        <v>41710</v>
      </c>
      <c r="B10" s="42">
        <v>763.5</v>
      </c>
      <c r="C10" s="80">
        <v>110.4</v>
      </c>
      <c r="D10" s="3">
        <v>0</v>
      </c>
      <c r="E10" s="3">
        <v>2.5</v>
      </c>
      <c r="F10" s="3">
        <v>110.2</v>
      </c>
      <c r="G10" s="3">
        <v>0</v>
      </c>
      <c r="H10" s="3">
        <v>1.5</v>
      </c>
      <c r="I10" s="82">
        <f t="shared" si="0"/>
        <v>3.3999999999999915</v>
      </c>
      <c r="J10" s="42">
        <v>991.5</v>
      </c>
      <c r="K10" s="56">
        <v>750</v>
      </c>
      <c r="L10" s="4">
        <f t="shared" si="1"/>
        <v>1.322</v>
      </c>
      <c r="M10" s="2">
        <v>1965.7</v>
      </c>
      <c r="N10" s="47">
        <v>0</v>
      </c>
      <c r="O10" s="48">
        <v>0</v>
      </c>
      <c r="P10" s="49">
        <v>158.5</v>
      </c>
      <c r="Q10" s="49">
        <v>0</v>
      </c>
      <c r="R10" s="46">
        <v>0</v>
      </c>
      <c r="S10" s="35">
        <f t="shared" si="2"/>
        <v>158.5</v>
      </c>
    </row>
    <row r="11" spans="1:19" ht="12.75">
      <c r="A11" s="13">
        <v>41711</v>
      </c>
      <c r="B11" s="42">
        <v>1138.1</v>
      </c>
      <c r="C11" s="80">
        <v>163.4</v>
      </c>
      <c r="D11" s="3">
        <v>0</v>
      </c>
      <c r="E11" s="3">
        <v>3.5</v>
      </c>
      <c r="F11" s="3">
        <v>81.9</v>
      </c>
      <c r="G11" s="3">
        <v>0</v>
      </c>
      <c r="H11" s="3">
        <v>6.6</v>
      </c>
      <c r="I11" s="82">
        <f t="shared" si="0"/>
        <v>1.599999999999989</v>
      </c>
      <c r="J11" s="42">
        <v>1395.1</v>
      </c>
      <c r="K11" s="42">
        <v>950</v>
      </c>
      <c r="L11" s="4">
        <f t="shared" si="1"/>
        <v>1.4685263157894737</v>
      </c>
      <c r="M11" s="2">
        <v>1965.7</v>
      </c>
      <c r="N11" s="47">
        <v>0</v>
      </c>
      <c r="O11" s="48">
        <v>0</v>
      </c>
      <c r="P11" s="49">
        <v>192.6</v>
      </c>
      <c r="Q11" s="49">
        <v>2</v>
      </c>
      <c r="R11" s="46">
        <v>0</v>
      </c>
      <c r="S11" s="35">
        <f t="shared" si="2"/>
        <v>194.6</v>
      </c>
    </row>
    <row r="12" spans="1:19" ht="12.75">
      <c r="A12" s="13">
        <v>41712</v>
      </c>
      <c r="B12" s="42">
        <v>1024.4</v>
      </c>
      <c r="C12" s="80">
        <v>157.1</v>
      </c>
      <c r="D12" s="3">
        <v>0</v>
      </c>
      <c r="E12" s="3">
        <v>2.7</v>
      </c>
      <c r="F12" s="3">
        <v>111.8</v>
      </c>
      <c r="G12" s="3">
        <v>4.3</v>
      </c>
      <c r="H12" s="3">
        <v>1.2</v>
      </c>
      <c r="I12" s="82">
        <f t="shared" si="0"/>
        <v>84.99999999999993</v>
      </c>
      <c r="J12" s="42">
        <v>1386.5</v>
      </c>
      <c r="K12" s="42">
        <v>770</v>
      </c>
      <c r="L12" s="4">
        <f t="shared" si="1"/>
        <v>1.8006493506493506</v>
      </c>
      <c r="M12" s="2">
        <v>1965.7</v>
      </c>
      <c r="N12" s="47">
        <v>0</v>
      </c>
      <c r="O12" s="48">
        <v>0</v>
      </c>
      <c r="P12" s="49">
        <v>173.1</v>
      </c>
      <c r="Q12" s="49">
        <v>17</v>
      </c>
      <c r="R12" s="46">
        <v>0.1</v>
      </c>
      <c r="S12" s="35">
        <f t="shared" si="2"/>
        <v>190.2</v>
      </c>
    </row>
    <row r="13" spans="1:19" ht="12.75">
      <c r="A13" s="13">
        <v>41715</v>
      </c>
      <c r="B13" s="42">
        <v>390.1</v>
      </c>
      <c r="C13" s="80">
        <v>134.2</v>
      </c>
      <c r="D13" s="3">
        <v>2.3</v>
      </c>
      <c r="E13" s="3">
        <v>7.2</v>
      </c>
      <c r="F13" s="3">
        <v>9.8</v>
      </c>
      <c r="G13" s="3">
        <v>0</v>
      </c>
      <c r="H13" s="3">
        <v>0.9</v>
      </c>
      <c r="I13" s="82">
        <f t="shared" si="0"/>
        <v>3.499999999999988</v>
      </c>
      <c r="J13" s="42">
        <v>548</v>
      </c>
      <c r="K13" s="42">
        <v>2100</v>
      </c>
      <c r="L13" s="4">
        <f t="shared" si="1"/>
        <v>0.26095238095238094</v>
      </c>
      <c r="M13" s="2">
        <v>1965.7</v>
      </c>
      <c r="N13" s="47">
        <v>0</v>
      </c>
      <c r="O13" s="48">
        <v>0</v>
      </c>
      <c r="P13" s="49">
        <v>237.5</v>
      </c>
      <c r="Q13" s="49">
        <v>258.9</v>
      </c>
      <c r="R13" s="46">
        <v>0</v>
      </c>
      <c r="S13" s="35">
        <f t="shared" si="2"/>
        <v>496.4</v>
      </c>
    </row>
    <row r="14" spans="1:19" ht="12.75">
      <c r="A14" s="13">
        <v>41716</v>
      </c>
      <c r="B14" s="42">
        <v>469.7</v>
      </c>
      <c r="C14" s="80">
        <v>155.2</v>
      </c>
      <c r="D14" s="3">
        <v>11</v>
      </c>
      <c r="E14" s="3">
        <v>1.8</v>
      </c>
      <c r="F14" s="3">
        <v>2.1</v>
      </c>
      <c r="G14" s="3">
        <v>0</v>
      </c>
      <c r="H14" s="3">
        <v>0.3</v>
      </c>
      <c r="I14" s="82">
        <f t="shared" si="0"/>
        <v>4.400000000000023</v>
      </c>
      <c r="J14" s="42">
        <v>644.5</v>
      </c>
      <c r="K14" s="42">
        <v>830</v>
      </c>
      <c r="L14" s="4">
        <f t="shared" si="1"/>
        <v>0.7765060240963856</v>
      </c>
      <c r="M14" s="2">
        <v>1965.7</v>
      </c>
      <c r="N14" s="47">
        <v>0</v>
      </c>
      <c r="O14" s="53">
        <v>0</v>
      </c>
      <c r="P14" s="54">
        <v>239.7</v>
      </c>
      <c r="Q14" s="49">
        <v>0</v>
      </c>
      <c r="R14" s="46">
        <v>0</v>
      </c>
      <c r="S14" s="35">
        <f t="shared" si="2"/>
        <v>239.7</v>
      </c>
    </row>
    <row r="15" spans="1:19" ht="12.75">
      <c r="A15" s="13">
        <v>41717</v>
      </c>
      <c r="B15" s="42">
        <v>792.3</v>
      </c>
      <c r="C15" s="80">
        <v>153.7</v>
      </c>
      <c r="D15" s="3">
        <v>0</v>
      </c>
      <c r="E15" s="3">
        <v>1.2</v>
      </c>
      <c r="F15" s="3">
        <v>2.1</v>
      </c>
      <c r="G15" s="3">
        <v>0.3</v>
      </c>
      <c r="H15" s="3">
        <v>21.5</v>
      </c>
      <c r="I15" s="82">
        <f>J15-B15-C15-D15-E15-F15-G15-H15</f>
        <v>24.000000000000078</v>
      </c>
      <c r="J15" s="42">
        <v>995.1</v>
      </c>
      <c r="K15" s="42">
        <v>1000</v>
      </c>
      <c r="L15" s="4">
        <f t="shared" si="1"/>
        <v>0.9951</v>
      </c>
      <c r="M15" s="2">
        <v>1965.7</v>
      </c>
      <c r="N15" s="47">
        <v>25.1</v>
      </c>
      <c r="O15" s="53">
        <v>0</v>
      </c>
      <c r="P15" s="54">
        <v>299.8</v>
      </c>
      <c r="Q15" s="49">
        <v>0</v>
      </c>
      <c r="R15" s="46">
        <v>1.7</v>
      </c>
      <c r="S15" s="35">
        <f t="shared" si="2"/>
        <v>326.6</v>
      </c>
    </row>
    <row r="16" spans="1:19" ht="12.75">
      <c r="A16" s="13">
        <v>41718</v>
      </c>
      <c r="B16" s="48">
        <v>3507.4</v>
      </c>
      <c r="C16" s="69">
        <v>173.9</v>
      </c>
      <c r="D16" s="79">
        <v>0</v>
      </c>
      <c r="E16" s="79">
        <v>5.66</v>
      </c>
      <c r="F16" s="79">
        <v>1.26</v>
      </c>
      <c r="G16" s="79">
        <v>0</v>
      </c>
      <c r="H16" s="79">
        <v>13.2</v>
      </c>
      <c r="I16" s="69">
        <f>J16-B16-C16-D16-E16-F16-G16-H16</f>
        <v>3.9799999999999933</v>
      </c>
      <c r="J16" s="48">
        <v>3705.4</v>
      </c>
      <c r="K16" s="56">
        <v>2000</v>
      </c>
      <c r="L16" s="4">
        <f>J15/K16</f>
        <v>0.49755</v>
      </c>
      <c r="M16" s="2">
        <v>1965.7</v>
      </c>
      <c r="N16" s="47">
        <v>0</v>
      </c>
      <c r="O16" s="53">
        <v>0.1</v>
      </c>
      <c r="P16" s="54">
        <v>214.3</v>
      </c>
      <c r="Q16" s="49">
        <v>0</v>
      </c>
      <c r="R16" s="46">
        <v>1</v>
      </c>
      <c r="S16" s="35">
        <f t="shared" si="2"/>
        <v>215.4</v>
      </c>
    </row>
    <row r="17" spans="1:19" ht="12.75">
      <c r="A17" s="13">
        <v>41719</v>
      </c>
      <c r="B17" s="42">
        <v>3754.7</v>
      </c>
      <c r="C17" s="80">
        <v>177.9</v>
      </c>
      <c r="D17" s="3">
        <v>0</v>
      </c>
      <c r="E17" s="3">
        <v>5.4</v>
      </c>
      <c r="F17" s="3">
        <v>4</v>
      </c>
      <c r="G17" s="3">
        <v>-0.7</v>
      </c>
      <c r="H17" s="3">
        <v>5</v>
      </c>
      <c r="I17" s="82">
        <f t="shared" si="0"/>
        <v>2.200000000000176</v>
      </c>
      <c r="J17" s="42">
        <v>3948.5</v>
      </c>
      <c r="K17" s="56">
        <v>3200</v>
      </c>
      <c r="L17" s="4">
        <f t="shared" si="1"/>
        <v>1.23390625</v>
      </c>
      <c r="M17" s="2">
        <v>1965.7</v>
      </c>
      <c r="N17" s="47">
        <v>2.1</v>
      </c>
      <c r="O17" s="53">
        <v>0</v>
      </c>
      <c r="P17" s="54">
        <v>158</v>
      </c>
      <c r="Q17" s="49">
        <v>7</v>
      </c>
      <c r="R17" s="46">
        <v>0.9</v>
      </c>
      <c r="S17" s="35">
        <f t="shared" si="2"/>
        <v>168</v>
      </c>
    </row>
    <row r="18" spans="1:19" ht="12.75">
      <c r="A18" s="13">
        <v>41722</v>
      </c>
      <c r="B18" s="42">
        <v>479.6</v>
      </c>
      <c r="C18" s="80">
        <v>317</v>
      </c>
      <c r="D18" s="3">
        <v>9.6</v>
      </c>
      <c r="E18" s="3">
        <v>2</v>
      </c>
      <c r="F18" s="3">
        <v>28.1</v>
      </c>
      <c r="G18" s="3">
        <v>-0.4</v>
      </c>
      <c r="H18" s="3">
        <v>0</v>
      </c>
      <c r="I18" s="82">
        <f t="shared" si="0"/>
        <v>13.199999999999998</v>
      </c>
      <c r="J18" s="42">
        <v>849.1</v>
      </c>
      <c r="K18" s="42">
        <v>1500</v>
      </c>
      <c r="L18" s="4">
        <f t="shared" si="1"/>
        <v>0.5660666666666667</v>
      </c>
      <c r="M18" s="2">
        <v>1965.7</v>
      </c>
      <c r="N18" s="47">
        <v>0</v>
      </c>
      <c r="O18" s="53">
        <v>42.6</v>
      </c>
      <c r="P18" s="54">
        <v>37.8</v>
      </c>
      <c r="Q18" s="49">
        <v>0</v>
      </c>
      <c r="R18" s="46">
        <v>0.8</v>
      </c>
      <c r="S18" s="35">
        <f>N18+O18+Q18+P18+R18</f>
        <v>81.2</v>
      </c>
    </row>
    <row r="19" spans="1:19" ht="12.75">
      <c r="A19" s="13">
        <v>41723</v>
      </c>
      <c r="B19" s="42">
        <v>1160.6</v>
      </c>
      <c r="C19" s="80">
        <v>601.4</v>
      </c>
      <c r="D19" s="3">
        <v>0</v>
      </c>
      <c r="E19" s="3">
        <v>0.4</v>
      </c>
      <c r="F19" s="3">
        <v>2.9</v>
      </c>
      <c r="G19" s="3">
        <v>0.2</v>
      </c>
      <c r="H19" s="3">
        <v>0</v>
      </c>
      <c r="I19" s="82">
        <f t="shared" si="0"/>
        <v>1.6000000000000225</v>
      </c>
      <c r="J19" s="42">
        <v>1767.1</v>
      </c>
      <c r="K19" s="42">
        <v>2200</v>
      </c>
      <c r="L19" s="4">
        <f t="shared" si="1"/>
        <v>0.8032272727272727</v>
      </c>
      <c r="M19" s="2">
        <v>1965.7</v>
      </c>
      <c r="N19" s="47">
        <v>0</v>
      </c>
      <c r="O19" s="53">
        <v>0</v>
      </c>
      <c r="P19" s="54">
        <v>46.9</v>
      </c>
      <c r="Q19" s="49">
        <v>0</v>
      </c>
      <c r="R19" s="46">
        <v>34.2</v>
      </c>
      <c r="S19" s="35">
        <f>N19+O19+Q19+P19+R19</f>
        <v>81.1</v>
      </c>
    </row>
    <row r="20" spans="1:19" ht="12.75">
      <c r="A20" s="13">
        <v>41724</v>
      </c>
      <c r="B20" s="42">
        <v>795.2</v>
      </c>
      <c r="C20" s="80">
        <v>666</v>
      </c>
      <c r="D20" s="3">
        <v>11.5</v>
      </c>
      <c r="E20" s="3">
        <v>6.7</v>
      </c>
      <c r="F20" s="3">
        <v>1.5</v>
      </c>
      <c r="G20" s="3">
        <v>0</v>
      </c>
      <c r="H20" s="3">
        <v>0</v>
      </c>
      <c r="I20" s="82">
        <f t="shared" si="0"/>
        <v>2.0000000000000453</v>
      </c>
      <c r="J20" s="42">
        <v>1482.9</v>
      </c>
      <c r="K20" s="42">
        <v>2500</v>
      </c>
      <c r="L20" s="4">
        <f t="shared" si="1"/>
        <v>0.59316</v>
      </c>
      <c r="M20" s="2">
        <v>1965.7</v>
      </c>
      <c r="N20" s="47">
        <v>7.7</v>
      </c>
      <c r="O20" s="53">
        <v>0</v>
      </c>
      <c r="P20" s="54">
        <v>81.8</v>
      </c>
      <c r="Q20" s="49">
        <v>0</v>
      </c>
      <c r="R20" s="46">
        <v>3.9</v>
      </c>
      <c r="S20" s="35">
        <f t="shared" si="2"/>
        <v>93.4</v>
      </c>
    </row>
    <row r="21" spans="1:19" ht="12.75">
      <c r="A21" s="13">
        <v>41725</v>
      </c>
      <c r="B21" s="42">
        <v>1793</v>
      </c>
      <c r="C21" s="80">
        <v>1506</v>
      </c>
      <c r="D21" s="3">
        <v>0</v>
      </c>
      <c r="E21" s="3">
        <v>4.4</v>
      </c>
      <c r="F21" s="3">
        <v>3.6</v>
      </c>
      <c r="G21" s="3">
        <v>13.4</v>
      </c>
      <c r="H21" s="3">
        <v>39.3</v>
      </c>
      <c r="I21" s="82">
        <f t="shared" si="0"/>
        <v>0.9999999999998224</v>
      </c>
      <c r="J21" s="42">
        <v>3360.7</v>
      </c>
      <c r="K21" s="42">
        <v>2200</v>
      </c>
      <c r="L21" s="4">
        <f t="shared" si="1"/>
        <v>1.527590909090909</v>
      </c>
      <c r="M21" s="2">
        <v>1965.7</v>
      </c>
      <c r="N21" s="47">
        <v>0</v>
      </c>
      <c r="O21" s="53">
        <v>0</v>
      </c>
      <c r="P21" s="54">
        <f>25.6+36.7</f>
        <v>62.300000000000004</v>
      </c>
      <c r="Q21" s="49">
        <v>41.3</v>
      </c>
      <c r="R21" s="46">
        <v>0</v>
      </c>
      <c r="S21" s="35">
        <f t="shared" si="2"/>
        <v>103.6</v>
      </c>
    </row>
    <row r="22" spans="1:19" ht="12.75">
      <c r="A22" s="13">
        <v>41726</v>
      </c>
      <c r="B22" s="42">
        <v>3273.6</v>
      </c>
      <c r="C22" s="81">
        <v>1394.8</v>
      </c>
      <c r="D22" s="7">
        <v>0</v>
      </c>
      <c r="E22" s="7">
        <v>1.8</v>
      </c>
      <c r="F22" s="7">
        <v>3.5</v>
      </c>
      <c r="G22" s="7">
        <v>0</v>
      </c>
      <c r="H22" s="7">
        <v>0</v>
      </c>
      <c r="I22" s="82">
        <f t="shared" si="0"/>
        <v>8.9000000000005</v>
      </c>
      <c r="J22" s="42">
        <v>4682.6</v>
      </c>
      <c r="K22" s="42">
        <v>2950</v>
      </c>
      <c r="L22" s="4">
        <f t="shared" si="1"/>
        <v>1.5873220338983052</v>
      </c>
      <c r="M22" s="2">
        <v>1965.7</v>
      </c>
      <c r="N22" s="47">
        <v>0</v>
      </c>
      <c r="O22" s="53">
        <v>0</v>
      </c>
      <c r="P22" s="54">
        <v>138.2</v>
      </c>
      <c r="Q22" s="49">
        <v>0</v>
      </c>
      <c r="R22" s="46">
        <v>0.06</v>
      </c>
      <c r="S22" s="35">
        <f t="shared" si="2"/>
        <v>138.26</v>
      </c>
    </row>
    <row r="23" spans="1:19" ht="13.5" thickBot="1">
      <c r="A23" s="13">
        <v>41729</v>
      </c>
      <c r="B23" s="42">
        <v>3435.5</v>
      </c>
      <c r="C23" s="81">
        <v>172.7</v>
      </c>
      <c r="D23" s="7">
        <v>0</v>
      </c>
      <c r="E23" s="7">
        <v>1.2</v>
      </c>
      <c r="F23" s="7">
        <v>3.6</v>
      </c>
      <c r="G23" s="7">
        <v>0</v>
      </c>
      <c r="H23" s="7">
        <v>6.7</v>
      </c>
      <c r="I23" s="82">
        <f t="shared" si="0"/>
        <v>4.600000000000194</v>
      </c>
      <c r="J23" s="42">
        <v>3624.3</v>
      </c>
      <c r="K23" s="42">
        <v>5289.8</v>
      </c>
      <c r="L23" s="4">
        <f t="shared" si="1"/>
        <v>0.6851487768913759</v>
      </c>
      <c r="M23" s="2">
        <v>1965.7</v>
      </c>
      <c r="N23" s="47">
        <v>3.3</v>
      </c>
      <c r="O23" s="53">
        <v>0</v>
      </c>
      <c r="P23" s="54">
        <v>118.7</v>
      </c>
      <c r="Q23" s="49">
        <v>1.3</v>
      </c>
      <c r="R23" s="46">
        <v>0.1</v>
      </c>
      <c r="S23" s="35">
        <f t="shared" si="2"/>
        <v>123.39999999999999</v>
      </c>
    </row>
    <row r="24" spans="1:19" ht="13.5" thickBot="1">
      <c r="A24" s="39" t="s">
        <v>33</v>
      </c>
      <c r="B24" s="43">
        <f aca="true" t="shared" si="3" ref="B24:K24">SUM(B4:B23)</f>
        <v>31300.6</v>
      </c>
      <c r="C24" s="43">
        <f t="shared" si="3"/>
        <v>6332.3</v>
      </c>
      <c r="D24" s="43">
        <f t="shared" si="3"/>
        <v>76.6</v>
      </c>
      <c r="E24" s="14">
        <f t="shared" si="3"/>
        <v>72.26</v>
      </c>
      <c r="F24" s="14">
        <f t="shared" si="3"/>
        <v>586.31</v>
      </c>
      <c r="G24" s="14">
        <f t="shared" si="3"/>
        <v>537.4999999999999</v>
      </c>
      <c r="H24" s="14">
        <f t="shared" si="3"/>
        <v>217.7</v>
      </c>
      <c r="I24" s="43">
        <f t="shared" si="3"/>
        <v>190.8300000000002</v>
      </c>
      <c r="J24" s="43">
        <f t="shared" si="3"/>
        <v>39314.100000000006</v>
      </c>
      <c r="K24" s="43">
        <f t="shared" si="3"/>
        <v>38789.8</v>
      </c>
      <c r="L24" s="15">
        <f t="shared" si="1"/>
        <v>1.0135164398888368</v>
      </c>
      <c r="M24" s="2"/>
      <c r="N24" s="93">
        <f>SUM(N4:N23)</f>
        <v>100.8</v>
      </c>
      <c r="O24" s="93">
        <f>SUM(O4:O23)</f>
        <v>42.7</v>
      </c>
      <c r="P24" s="93">
        <f>SUM(P4:P23)</f>
        <v>2813.7000000000003</v>
      </c>
      <c r="Q24" s="93">
        <f>SUM(Q4:Q23)</f>
        <v>376.5</v>
      </c>
      <c r="R24" s="93">
        <f>SUM(R4:R23)</f>
        <v>44.06</v>
      </c>
      <c r="S24" s="93">
        <f>N24+O24+Q24+P24+R24</f>
        <v>3377.76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15" t="s">
        <v>41</v>
      </c>
      <c r="O27" s="115"/>
      <c r="P27" s="115"/>
      <c r="Q27" s="115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7" t="s">
        <v>34</v>
      </c>
      <c r="O28" s="117"/>
      <c r="P28" s="117"/>
      <c r="Q28" s="117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07">
        <v>41730</v>
      </c>
      <c r="O29" s="118">
        <f>'[1]березень'!$D$142</f>
        <v>114985.02570999999</v>
      </c>
      <c r="P29" s="118"/>
      <c r="Q29" s="118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08"/>
      <c r="O30" s="118"/>
      <c r="P30" s="118"/>
      <c r="Q30" s="118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'[1]березень'!$I$142</f>
        <v>101159.80375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09" t="s">
        <v>56</v>
      </c>
      <c r="P32" s="110"/>
      <c r="Q32" s="61">
        <f>'[1]березень'!$I$141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11" t="s">
        <v>57</v>
      </c>
      <c r="P33" s="111"/>
      <c r="Q33" s="83">
        <f>'[1]березень'!$I$139</f>
        <v>13825.22196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12" t="s">
        <v>60</v>
      </c>
      <c r="P34" s="113"/>
      <c r="Q34" s="61">
        <f>'[1]березень'!$I$140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15" t="s">
        <v>35</v>
      </c>
      <c r="O37" s="115"/>
      <c r="P37" s="115"/>
      <c r="Q37" s="115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6" t="s">
        <v>36</v>
      </c>
      <c r="O38" s="116"/>
      <c r="P38" s="116"/>
      <c r="Q38" s="116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07">
        <v>41730</v>
      </c>
      <c r="O39" s="114">
        <v>0</v>
      </c>
      <c r="P39" s="114"/>
      <c r="Q39" s="114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08"/>
      <c r="O40" s="114"/>
      <c r="P40" s="114"/>
      <c r="Q40" s="114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N38:Q38"/>
    <mergeCell ref="N39:N40"/>
    <mergeCell ref="O39:Q40"/>
    <mergeCell ref="O32:P32"/>
    <mergeCell ref="O33:P33"/>
    <mergeCell ref="O34:P34"/>
    <mergeCell ref="N37:Q37"/>
    <mergeCell ref="N27:Q27"/>
    <mergeCell ref="N28:Q28"/>
    <mergeCell ref="N29:N30"/>
    <mergeCell ref="O29:Q30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7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5" sqref="H25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9" t="s">
        <v>77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1"/>
      <c r="M1" s="1"/>
      <c r="N1" s="122" t="s">
        <v>79</v>
      </c>
      <c r="O1" s="106"/>
      <c r="P1" s="106"/>
      <c r="Q1" s="106"/>
      <c r="R1" s="106"/>
      <c r="S1" s="123"/>
    </row>
    <row r="2" spans="1:19" ht="16.5" thickBot="1">
      <c r="A2" s="124" t="s">
        <v>80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6"/>
      <c r="M2" s="1"/>
      <c r="N2" s="127" t="s">
        <v>81</v>
      </c>
      <c r="O2" s="128"/>
      <c r="P2" s="128"/>
      <c r="Q2" s="128"/>
      <c r="R2" s="128"/>
      <c r="S2" s="12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78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41730</v>
      </c>
      <c r="B4" s="42">
        <v>433.9</v>
      </c>
      <c r="C4" s="80">
        <v>27</v>
      </c>
      <c r="D4" s="3">
        <v>0</v>
      </c>
      <c r="E4" s="3">
        <v>1.1</v>
      </c>
      <c r="F4" s="3">
        <v>10.3</v>
      </c>
      <c r="G4" s="3">
        <v>0.2</v>
      </c>
      <c r="H4" s="3">
        <v>4.2</v>
      </c>
      <c r="I4" s="42">
        <f aca="true" t="shared" si="0" ref="I4:I24">J4-B4-C4-D4-E4-F4-G4-H4</f>
        <v>1.0658141036401503E-14</v>
      </c>
      <c r="J4" s="42">
        <v>476.7</v>
      </c>
      <c r="K4" s="42">
        <v>460</v>
      </c>
      <c r="L4" s="4">
        <f aca="true" t="shared" si="1" ref="L4:L25">J4/K4</f>
        <v>1.036304347826087</v>
      </c>
      <c r="M4" s="2">
        <f>AVERAGE(J4:J24)</f>
        <v>1867.7447619047618</v>
      </c>
      <c r="N4" s="44">
        <v>0</v>
      </c>
      <c r="O4" s="45">
        <v>140.3</v>
      </c>
      <c r="P4" s="46">
        <v>152.2</v>
      </c>
      <c r="Q4" s="46">
        <v>0</v>
      </c>
      <c r="R4" s="46">
        <v>0</v>
      </c>
      <c r="S4" s="35">
        <f>N4+O4+Q4+P4+R4</f>
        <v>292.5</v>
      </c>
    </row>
    <row r="5" spans="1:19" ht="12.75">
      <c r="A5" s="13">
        <v>41731</v>
      </c>
      <c r="B5" s="42">
        <v>368.1</v>
      </c>
      <c r="C5" s="80">
        <v>116.4</v>
      </c>
      <c r="D5" s="3">
        <v>0</v>
      </c>
      <c r="E5" s="3">
        <v>1.3</v>
      </c>
      <c r="F5" s="3">
        <v>11.2</v>
      </c>
      <c r="G5" s="3">
        <v>0</v>
      </c>
      <c r="H5" s="3">
        <v>1.3</v>
      </c>
      <c r="I5" s="42">
        <f t="shared" si="0"/>
        <v>1.2999999999999943</v>
      </c>
      <c r="J5" s="42">
        <v>499.6</v>
      </c>
      <c r="K5" s="42">
        <v>900</v>
      </c>
      <c r="L5" s="4">
        <f t="shared" si="1"/>
        <v>0.5551111111111111</v>
      </c>
      <c r="M5" s="2">
        <v>1867.7</v>
      </c>
      <c r="N5" s="47">
        <v>0</v>
      </c>
      <c r="O5" s="48">
        <v>0</v>
      </c>
      <c r="P5" s="49">
        <v>133.3</v>
      </c>
      <c r="Q5" s="49">
        <v>0.5</v>
      </c>
      <c r="R5" s="46">
        <v>4.8</v>
      </c>
      <c r="S5" s="35">
        <f aca="true" t="shared" si="2" ref="S5:S24">N5+O5+Q5+P5+R5</f>
        <v>138.60000000000002</v>
      </c>
    </row>
    <row r="6" spans="1:19" ht="12.75">
      <c r="A6" s="13">
        <v>41732</v>
      </c>
      <c r="B6" s="42">
        <v>283.6</v>
      </c>
      <c r="C6" s="80">
        <v>71.7</v>
      </c>
      <c r="D6" s="3">
        <v>0</v>
      </c>
      <c r="E6" s="3">
        <v>0.6</v>
      </c>
      <c r="F6" s="3">
        <v>12.7</v>
      </c>
      <c r="G6" s="3">
        <v>658.95</v>
      </c>
      <c r="H6" s="3">
        <v>4.5</v>
      </c>
      <c r="I6" s="42">
        <f t="shared" si="0"/>
        <v>2.2499999999997726</v>
      </c>
      <c r="J6" s="42">
        <v>1034.3</v>
      </c>
      <c r="K6" s="42">
        <v>1900</v>
      </c>
      <c r="L6" s="4">
        <f t="shared" si="1"/>
        <v>0.5443684210526315</v>
      </c>
      <c r="M6" s="2">
        <v>1867.7</v>
      </c>
      <c r="N6" s="50">
        <v>0</v>
      </c>
      <c r="O6" s="51">
        <v>0</v>
      </c>
      <c r="P6" s="52">
        <v>226.9</v>
      </c>
      <c r="Q6" s="52">
        <v>0</v>
      </c>
      <c r="R6" s="86">
        <v>0.5</v>
      </c>
      <c r="S6" s="35">
        <f t="shared" si="2"/>
        <v>227.4</v>
      </c>
    </row>
    <row r="7" spans="1:19" ht="12.75">
      <c r="A7" s="13">
        <v>41733</v>
      </c>
      <c r="B7" s="42">
        <v>1683.5</v>
      </c>
      <c r="C7" s="80">
        <v>137.1</v>
      </c>
      <c r="D7" s="3">
        <v>0</v>
      </c>
      <c r="E7" s="3">
        <v>1.7</v>
      </c>
      <c r="F7" s="3">
        <v>21</v>
      </c>
      <c r="G7" s="3">
        <v>0</v>
      </c>
      <c r="H7" s="3">
        <v>27.3</v>
      </c>
      <c r="I7" s="42">
        <f t="shared" si="0"/>
        <v>3.6000000000000476</v>
      </c>
      <c r="J7" s="42">
        <v>1874.2</v>
      </c>
      <c r="K7" s="42">
        <v>2200</v>
      </c>
      <c r="L7" s="4">
        <f t="shared" si="1"/>
        <v>0.851909090909091</v>
      </c>
      <c r="M7" s="2">
        <v>1867.7</v>
      </c>
      <c r="N7" s="47">
        <v>14</v>
      </c>
      <c r="O7" s="48">
        <v>0</v>
      </c>
      <c r="P7" s="49">
        <v>220.1</v>
      </c>
      <c r="Q7" s="49">
        <v>4.9</v>
      </c>
      <c r="R7" s="46">
        <v>0</v>
      </c>
      <c r="S7" s="35">
        <f t="shared" si="2"/>
        <v>239</v>
      </c>
    </row>
    <row r="8" spans="1:19" ht="12.75">
      <c r="A8" s="13">
        <v>41736</v>
      </c>
      <c r="B8" s="42">
        <v>3179.3</v>
      </c>
      <c r="C8" s="80">
        <v>93.8</v>
      </c>
      <c r="D8" s="3">
        <v>2</v>
      </c>
      <c r="E8" s="3">
        <v>4.2</v>
      </c>
      <c r="F8" s="3">
        <v>38.8</v>
      </c>
      <c r="G8" s="3">
        <v>0</v>
      </c>
      <c r="H8" s="3">
        <v>10.2</v>
      </c>
      <c r="I8" s="42">
        <f t="shared" si="0"/>
        <v>5.799999999999731</v>
      </c>
      <c r="J8" s="42">
        <v>3334.1</v>
      </c>
      <c r="K8" s="42">
        <v>3500</v>
      </c>
      <c r="L8" s="4">
        <f t="shared" si="1"/>
        <v>0.9526</v>
      </c>
      <c r="M8" s="2">
        <v>1867.7</v>
      </c>
      <c r="N8" s="47">
        <v>19.6</v>
      </c>
      <c r="O8" s="48">
        <v>0</v>
      </c>
      <c r="P8" s="49">
        <v>310.7</v>
      </c>
      <c r="Q8" s="49">
        <v>0</v>
      </c>
      <c r="R8" s="46">
        <v>0</v>
      </c>
      <c r="S8" s="35">
        <f t="shared" si="2"/>
        <v>330.3</v>
      </c>
    </row>
    <row r="9" spans="1:19" ht="12.75">
      <c r="A9" s="13">
        <v>41737</v>
      </c>
      <c r="B9" s="42">
        <v>417.6</v>
      </c>
      <c r="C9" s="80">
        <v>51.4</v>
      </c>
      <c r="D9" s="3">
        <v>0</v>
      </c>
      <c r="E9" s="3">
        <v>2.2</v>
      </c>
      <c r="F9" s="3">
        <v>24.2</v>
      </c>
      <c r="G9" s="3">
        <v>0</v>
      </c>
      <c r="H9" s="3">
        <v>26.5</v>
      </c>
      <c r="I9" s="42">
        <f t="shared" si="0"/>
        <v>9.59999999999998</v>
      </c>
      <c r="J9" s="42">
        <v>531.5</v>
      </c>
      <c r="K9" s="42">
        <v>1200</v>
      </c>
      <c r="L9" s="4">
        <f t="shared" si="1"/>
        <v>0.4429166666666667</v>
      </c>
      <c r="M9" s="2">
        <v>1867.7</v>
      </c>
      <c r="N9" s="47">
        <v>0</v>
      </c>
      <c r="O9" s="48">
        <v>0</v>
      </c>
      <c r="P9" s="49">
        <v>314.7</v>
      </c>
      <c r="Q9" s="49">
        <v>0</v>
      </c>
      <c r="R9" s="46">
        <v>0</v>
      </c>
      <c r="S9" s="35">
        <f t="shared" si="2"/>
        <v>314.7</v>
      </c>
    </row>
    <row r="10" spans="1:19" ht="12.75">
      <c r="A10" s="13">
        <v>41738</v>
      </c>
      <c r="B10" s="42">
        <v>602.3</v>
      </c>
      <c r="C10" s="80">
        <v>73.9</v>
      </c>
      <c r="D10" s="3">
        <v>0.2</v>
      </c>
      <c r="E10" s="3">
        <v>12</v>
      </c>
      <c r="F10" s="3">
        <v>43.2</v>
      </c>
      <c r="G10" s="3">
        <v>0</v>
      </c>
      <c r="H10" s="3">
        <v>56.5</v>
      </c>
      <c r="I10" s="82">
        <f t="shared" si="0"/>
        <v>5.300000000000011</v>
      </c>
      <c r="J10" s="42">
        <v>793.4</v>
      </c>
      <c r="K10" s="56">
        <v>1100</v>
      </c>
      <c r="L10" s="4">
        <f t="shared" si="1"/>
        <v>0.7212727272727273</v>
      </c>
      <c r="M10" s="2">
        <v>1867.7</v>
      </c>
      <c r="N10" s="47">
        <v>0</v>
      </c>
      <c r="O10" s="48">
        <v>0</v>
      </c>
      <c r="P10" s="49">
        <v>226.1</v>
      </c>
      <c r="Q10" s="49">
        <v>14</v>
      </c>
      <c r="R10" s="46">
        <v>0</v>
      </c>
      <c r="S10" s="35">
        <f t="shared" si="2"/>
        <v>240.1</v>
      </c>
    </row>
    <row r="11" spans="1:19" ht="12.75">
      <c r="A11" s="13">
        <v>41739</v>
      </c>
      <c r="B11" s="42">
        <v>823.4</v>
      </c>
      <c r="C11" s="80">
        <v>91.3</v>
      </c>
      <c r="D11" s="3">
        <v>0</v>
      </c>
      <c r="E11" s="3">
        <v>1.1</v>
      </c>
      <c r="F11" s="3">
        <v>71.8</v>
      </c>
      <c r="G11" s="3">
        <v>0</v>
      </c>
      <c r="H11" s="3">
        <v>68.4</v>
      </c>
      <c r="I11" s="82">
        <f t="shared" si="0"/>
        <v>11.400000000000105</v>
      </c>
      <c r="J11" s="42">
        <v>1067.4</v>
      </c>
      <c r="K11" s="42">
        <v>1200</v>
      </c>
      <c r="L11" s="4">
        <f t="shared" si="1"/>
        <v>0.8895000000000001</v>
      </c>
      <c r="M11" s="2">
        <v>1867.7</v>
      </c>
      <c r="N11" s="47">
        <v>0</v>
      </c>
      <c r="O11" s="48">
        <v>0</v>
      </c>
      <c r="P11" s="49">
        <v>226.2</v>
      </c>
      <c r="Q11" s="49">
        <v>0</v>
      </c>
      <c r="R11" s="46">
        <v>0</v>
      </c>
      <c r="S11" s="35">
        <f t="shared" si="2"/>
        <v>226.2</v>
      </c>
    </row>
    <row r="12" spans="1:19" ht="12.75">
      <c r="A12" s="13">
        <v>41740</v>
      </c>
      <c r="B12" s="42">
        <v>416.9</v>
      </c>
      <c r="C12" s="80">
        <v>39.8</v>
      </c>
      <c r="D12" s="3">
        <v>0</v>
      </c>
      <c r="E12" s="3">
        <v>0.9</v>
      </c>
      <c r="F12" s="3">
        <v>101.4</v>
      </c>
      <c r="G12" s="3">
        <v>0</v>
      </c>
      <c r="H12" s="3">
        <v>6.2</v>
      </c>
      <c r="I12" s="82">
        <f t="shared" si="0"/>
        <v>6.040000000000023</v>
      </c>
      <c r="J12" s="42">
        <v>571.24</v>
      </c>
      <c r="K12" s="42">
        <v>1850</v>
      </c>
      <c r="L12" s="4">
        <f t="shared" si="1"/>
        <v>0.3087783783783784</v>
      </c>
      <c r="M12" s="2">
        <v>1867.7</v>
      </c>
      <c r="N12" s="47">
        <v>18.5</v>
      </c>
      <c r="O12" s="48">
        <v>0</v>
      </c>
      <c r="P12" s="49">
        <v>318.2</v>
      </c>
      <c r="Q12" s="49">
        <v>0</v>
      </c>
      <c r="R12" s="46">
        <v>0.3</v>
      </c>
      <c r="S12" s="35">
        <f t="shared" si="2"/>
        <v>337</v>
      </c>
    </row>
    <row r="13" spans="1:19" ht="12.75">
      <c r="A13" s="13">
        <v>41743</v>
      </c>
      <c r="B13" s="42">
        <v>532.5</v>
      </c>
      <c r="C13" s="80">
        <v>166.6</v>
      </c>
      <c r="D13" s="3">
        <v>0</v>
      </c>
      <c r="E13" s="3">
        <v>0.8</v>
      </c>
      <c r="F13" s="3">
        <v>106.9</v>
      </c>
      <c r="G13" s="3">
        <v>0</v>
      </c>
      <c r="H13" s="3">
        <v>0.3</v>
      </c>
      <c r="I13" s="82">
        <f t="shared" si="0"/>
        <v>67.39999999999999</v>
      </c>
      <c r="J13" s="42">
        <v>874.5</v>
      </c>
      <c r="K13" s="42">
        <v>2000</v>
      </c>
      <c r="L13" s="4">
        <f t="shared" si="1"/>
        <v>0.43725</v>
      </c>
      <c r="M13" s="2">
        <v>1867.7</v>
      </c>
      <c r="N13" s="47">
        <v>0</v>
      </c>
      <c r="O13" s="48">
        <v>140.2</v>
      </c>
      <c r="P13" s="49">
        <v>529.7</v>
      </c>
      <c r="Q13" s="49">
        <v>0</v>
      </c>
      <c r="R13" s="46">
        <v>0</v>
      </c>
      <c r="S13" s="35">
        <f t="shared" si="2"/>
        <v>669.9000000000001</v>
      </c>
    </row>
    <row r="14" spans="1:19" ht="12.75">
      <c r="A14" s="13">
        <v>41744</v>
      </c>
      <c r="B14" s="42">
        <v>1686.9</v>
      </c>
      <c r="C14" s="80">
        <v>172.6</v>
      </c>
      <c r="D14" s="3">
        <v>0</v>
      </c>
      <c r="E14" s="3">
        <v>3.4</v>
      </c>
      <c r="F14" s="3">
        <v>42.8</v>
      </c>
      <c r="G14" s="3">
        <v>-4.1</v>
      </c>
      <c r="H14" s="3">
        <v>0.8</v>
      </c>
      <c r="I14" s="82">
        <f t="shared" si="0"/>
        <v>5.199999999999828</v>
      </c>
      <c r="J14" s="42">
        <v>1907.6</v>
      </c>
      <c r="K14" s="42">
        <v>2600</v>
      </c>
      <c r="L14" s="4">
        <f t="shared" si="1"/>
        <v>0.7336923076923076</v>
      </c>
      <c r="M14" s="2">
        <v>1867.7</v>
      </c>
      <c r="N14" s="47">
        <v>0</v>
      </c>
      <c r="O14" s="53">
        <v>0</v>
      </c>
      <c r="P14" s="54">
        <v>527</v>
      </c>
      <c r="Q14" s="49">
        <v>0</v>
      </c>
      <c r="R14" s="46">
        <v>0</v>
      </c>
      <c r="S14" s="35">
        <f t="shared" si="2"/>
        <v>527</v>
      </c>
    </row>
    <row r="15" spans="1:19" ht="12.75">
      <c r="A15" s="13">
        <v>41745</v>
      </c>
      <c r="B15" s="42">
        <f>783.4+63</f>
        <v>846.4</v>
      </c>
      <c r="C15" s="80">
        <v>139</v>
      </c>
      <c r="D15" s="3">
        <v>0</v>
      </c>
      <c r="E15" s="3">
        <v>13.5</v>
      </c>
      <c r="F15" s="3">
        <v>7.6</v>
      </c>
      <c r="G15" s="3">
        <v>0</v>
      </c>
      <c r="H15" s="3">
        <v>0.2</v>
      </c>
      <c r="I15" s="82">
        <f>J15-B15-C15-D15-E15-F15-G15-H15</f>
        <v>-59.999999999999936</v>
      </c>
      <c r="J15" s="42">
        <v>946.7</v>
      </c>
      <c r="K15" s="42">
        <v>1850</v>
      </c>
      <c r="L15" s="4">
        <f t="shared" si="1"/>
        <v>0.5117297297297297</v>
      </c>
      <c r="M15" s="2">
        <v>1867.7</v>
      </c>
      <c r="N15" s="47">
        <v>75.1</v>
      </c>
      <c r="O15" s="53">
        <v>0</v>
      </c>
      <c r="P15" s="54">
        <v>415.2</v>
      </c>
      <c r="Q15" s="49">
        <v>0</v>
      </c>
      <c r="R15" s="46">
        <v>1.3</v>
      </c>
      <c r="S15" s="35">
        <f t="shared" si="2"/>
        <v>491.59999999999997</v>
      </c>
    </row>
    <row r="16" spans="1:19" ht="12.75">
      <c r="A16" s="13">
        <v>41746</v>
      </c>
      <c r="B16" s="48">
        <v>4691.4</v>
      </c>
      <c r="C16" s="69">
        <v>151.9</v>
      </c>
      <c r="D16" s="79">
        <v>0</v>
      </c>
      <c r="E16" s="79">
        <v>5.3</v>
      </c>
      <c r="F16" s="79">
        <v>3.6</v>
      </c>
      <c r="G16" s="79">
        <v>0</v>
      </c>
      <c r="H16" s="79">
        <v>2</v>
      </c>
      <c r="I16" s="69">
        <f>J16-B16-C16-D16-E16-F16-G16-H16</f>
        <v>2.000000000000176</v>
      </c>
      <c r="J16" s="48">
        <v>4856.2</v>
      </c>
      <c r="K16" s="56">
        <v>1700</v>
      </c>
      <c r="L16" s="4">
        <f>J15/K16</f>
        <v>0.5568823529411765</v>
      </c>
      <c r="M16" s="2">
        <v>1867.7</v>
      </c>
      <c r="N16" s="47">
        <v>149.8</v>
      </c>
      <c r="O16" s="53">
        <v>0</v>
      </c>
      <c r="P16" s="54">
        <v>470.3</v>
      </c>
      <c r="Q16" s="49">
        <v>0</v>
      </c>
      <c r="R16" s="46">
        <v>0</v>
      </c>
      <c r="S16" s="35">
        <f t="shared" si="2"/>
        <v>620.1</v>
      </c>
    </row>
    <row r="17" spans="1:19" ht="12.75">
      <c r="A17" s="13">
        <v>41747</v>
      </c>
      <c r="B17" s="42">
        <v>3201.9</v>
      </c>
      <c r="C17" s="80">
        <v>107</v>
      </c>
      <c r="D17" s="3">
        <v>8.7</v>
      </c>
      <c r="E17" s="3">
        <v>6.2</v>
      </c>
      <c r="F17" s="3">
        <v>4.6</v>
      </c>
      <c r="G17" s="3">
        <v>0</v>
      </c>
      <c r="H17" s="3">
        <v>0.2</v>
      </c>
      <c r="I17" s="82">
        <f t="shared" si="0"/>
        <v>3.7000000000000925</v>
      </c>
      <c r="J17" s="42">
        <v>3332.3</v>
      </c>
      <c r="K17" s="56">
        <v>1800</v>
      </c>
      <c r="L17" s="4">
        <f t="shared" si="1"/>
        <v>1.8512777777777778</v>
      </c>
      <c r="M17" s="2">
        <v>1867.7</v>
      </c>
      <c r="N17" s="47">
        <v>0</v>
      </c>
      <c r="O17" s="53">
        <v>0</v>
      </c>
      <c r="P17" s="54">
        <v>588.9</v>
      </c>
      <c r="Q17" s="49">
        <v>0</v>
      </c>
      <c r="R17" s="46">
        <v>0</v>
      </c>
      <c r="S17" s="35">
        <f t="shared" si="2"/>
        <v>588.9</v>
      </c>
    </row>
    <row r="18" spans="1:19" ht="12.75">
      <c r="A18" s="13">
        <v>41751</v>
      </c>
      <c r="B18" s="42">
        <v>1066.9</v>
      </c>
      <c r="C18" s="80">
        <v>313.6</v>
      </c>
      <c r="D18" s="3">
        <v>0</v>
      </c>
      <c r="E18" s="3">
        <v>3.7</v>
      </c>
      <c r="F18" s="3">
        <v>1.9</v>
      </c>
      <c r="G18" s="3">
        <v>0</v>
      </c>
      <c r="H18" s="3">
        <v>0.1</v>
      </c>
      <c r="I18" s="82">
        <f t="shared" si="0"/>
        <v>0.09999999999984074</v>
      </c>
      <c r="J18" s="42">
        <v>1386.3</v>
      </c>
      <c r="K18" s="42">
        <v>2800</v>
      </c>
      <c r="L18" s="4">
        <f t="shared" si="1"/>
        <v>0.49510714285714286</v>
      </c>
      <c r="M18" s="2">
        <v>1867.7</v>
      </c>
      <c r="N18" s="47">
        <v>2.2</v>
      </c>
      <c r="O18" s="53">
        <v>0</v>
      </c>
      <c r="P18" s="54">
        <v>308.4</v>
      </c>
      <c r="Q18" s="49">
        <v>18.4</v>
      </c>
      <c r="R18" s="46">
        <v>0</v>
      </c>
      <c r="S18" s="35">
        <f>N18+O18+Q18+P18+R18</f>
        <v>329</v>
      </c>
    </row>
    <row r="19" spans="1:19" ht="12.75">
      <c r="A19" s="13">
        <v>41752</v>
      </c>
      <c r="B19" s="42">
        <v>1803</v>
      </c>
      <c r="C19" s="80">
        <v>205.2</v>
      </c>
      <c r="D19" s="3">
        <v>0</v>
      </c>
      <c r="E19" s="3">
        <v>7.4</v>
      </c>
      <c r="F19" s="3">
        <v>1.4</v>
      </c>
      <c r="G19" s="3">
        <v>0</v>
      </c>
      <c r="H19" s="3">
        <v>0.6</v>
      </c>
      <c r="I19" s="82">
        <f t="shared" si="0"/>
        <v>0.9999999999999202</v>
      </c>
      <c r="J19" s="42">
        <v>2018.6</v>
      </c>
      <c r="K19" s="42">
        <v>1240</v>
      </c>
      <c r="L19" s="4">
        <f t="shared" si="1"/>
        <v>1.6279032258064516</v>
      </c>
      <c r="M19" s="2">
        <v>1867.7</v>
      </c>
      <c r="N19" s="47">
        <v>24.9</v>
      </c>
      <c r="O19" s="53">
        <v>570.7</v>
      </c>
      <c r="P19" s="54">
        <v>229.8</v>
      </c>
      <c r="Q19" s="49">
        <v>0</v>
      </c>
      <c r="R19" s="46">
        <v>0</v>
      </c>
      <c r="S19" s="35">
        <f>N19+O19+Q19+P19+R19</f>
        <v>825.4000000000001</v>
      </c>
    </row>
    <row r="20" spans="1:19" ht="12.75">
      <c r="A20" s="13">
        <v>41753</v>
      </c>
      <c r="B20" s="42">
        <v>843.6</v>
      </c>
      <c r="C20" s="80">
        <v>382.2</v>
      </c>
      <c r="D20" s="3">
        <v>0</v>
      </c>
      <c r="E20" s="3">
        <v>3.3</v>
      </c>
      <c r="F20" s="3">
        <v>1.9</v>
      </c>
      <c r="G20" s="3">
        <v>0</v>
      </c>
      <c r="H20" s="3">
        <v>0</v>
      </c>
      <c r="I20" s="82">
        <f t="shared" si="0"/>
        <v>1.099999999999898</v>
      </c>
      <c r="J20" s="42">
        <v>1232.1</v>
      </c>
      <c r="K20" s="42">
        <v>1150</v>
      </c>
      <c r="L20" s="4">
        <f t="shared" si="1"/>
        <v>1.071391304347826</v>
      </c>
      <c r="M20" s="2">
        <v>1867.7</v>
      </c>
      <c r="N20" s="47">
        <v>9.4</v>
      </c>
      <c r="O20" s="53">
        <v>0</v>
      </c>
      <c r="P20" s="54">
        <v>296.1</v>
      </c>
      <c r="Q20" s="49">
        <v>1.4</v>
      </c>
      <c r="R20" s="46">
        <v>0.1</v>
      </c>
      <c r="S20" s="35">
        <f t="shared" si="2"/>
        <v>307.00000000000006</v>
      </c>
    </row>
    <row r="21" spans="1:19" ht="12.75">
      <c r="A21" s="13">
        <v>41754</v>
      </c>
      <c r="B21" s="42">
        <v>502.8</v>
      </c>
      <c r="C21" s="80">
        <v>408.5</v>
      </c>
      <c r="D21" s="3">
        <v>13.9</v>
      </c>
      <c r="E21" s="3">
        <v>0.9</v>
      </c>
      <c r="F21" s="3">
        <v>1.1</v>
      </c>
      <c r="G21" s="3">
        <v>0</v>
      </c>
      <c r="H21" s="3">
        <v>0.8</v>
      </c>
      <c r="I21" s="82">
        <f t="shared" si="0"/>
        <v>1.9999999999999882</v>
      </c>
      <c r="J21" s="42">
        <v>930</v>
      </c>
      <c r="K21" s="42">
        <v>1500</v>
      </c>
      <c r="L21" s="4">
        <f t="shared" si="1"/>
        <v>0.62</v>
      </c>
      <c r="M21" s="2">
        <v>1867.7</v>
      </c>
      <c r="N21" s="47">
        <v>13</v>
      </c>
      <c r="O21" s="53">
        <v>15</v>
      </c>
      <c r="P21" s="54">
        <v>383.1</v>
      </c>
      <c r="Q21" s="49">
        <v>0</v>
      </c>
      <c r="R21" s="46">
        <v>4.7</v>
      </c>
      <c r="S21" s="35">
        <f t="shared" si="2"/>
        <v>415.8</v>
      </c>
    </row>
    <row r="22" spans="1:19" ht="12.75">
      <c r="A22" s="13">
        <v>41757</v>
      </c>
      <c r="B22" s="42">
        <v>1105.2</v>
      </c>
      <c r="C22" s="81">
        <v>806.7</v>
      </c>
      <c r="D22" s="7">
        <v>1</v>
      </c>
      <c r="E22" s="7">
        <v>3.1</v>
      </c>
      <c r="F22" s="7">
        <v>0</v>
      </c>
      <c r="G22" s="7">
        <v>0</v>
      </c>
      <c r="H22" s="7">
        <v>2</v>
      </c>
      <c r="I22" s="82">
        <f t="shared" si="0"/>
        <v>5.199999999999955</v>
      </c>
      <c r="J22" s="42">
        <v>1923.2</v>
      </c>
      <c r="K22" s="42">
        <v>1500</v>
      </c>
      <c r="L22" s="4">
        <f t="shared" si="1"/>
        <v>1.2821333333333333</v>
      </c>
      <c r="M22" s="2">
        <v>1867.7</v>
      </c>
      <c r="N22" s="47">
        <v>2.8</v>
      </c>
      <c r="O22" s="53">
        <v>50.2</v>
      </c>
      <c r="P22" s="54">
        <v>304.9</v>
      </c>
      <c r="Q22" s="49">
        <v>51.6</v>
      </c>
      <c r="R22" s="46">
        <v>2.7</v>
      </c>
      <c r="S22" s="35">
        <f t="shared" si="2"/>
        <v>412.2</v>
      </c>
    </row>
    <row r="23" spans="1:19" ht="12.75">
      <c r="A23" s="13">
        <v>41758</v>
      </c>
      <c r="B23" s="42">
        <v>3527.7</v>
      </c>
      <c r="C23" s="81">
        <v>1882.3</v>
      </c>
      <c r="D23" s="7">
        <v>0</v>
      </c>
      <c r="E23" s="7">
        <v>3.9</v>
      </c>
      <c r="F23" s="7">
        <v>3</v>
      </c>
      <c r="G23" s="7">
        <v>0</v>
      </c>
      <c r="H23" s="7">
        <v>8.8</v>
      </c>
      <c r="I23" s="82">
        <f t="shared" si="0"/>
        <v>15.199999999999864</v>
      </c>
      <c r="J23" s="42">
        <v>5440.9</v>
      </c>
      <c r="K23" s="42">
        <v>3300</v>
      </c>
      <c r="L23" s="4">
        <f t="shared" si="1"/>
        <v>1.6487575757575756</v>
      </c>
      <c r="M23" s="2">
        <v>1867.7</v>
      </c>
      <c r="N23" s="47">
        <v>14.2</v>
      </c>
      <c r="O23" s="53">
        <v>0</v>
      </c>
      <c r="P23" s="54">
        <v>247.8</v>
      </c>
      <c r="Q23" s="49">
        <v>7.9</v>
      </c>
      <c r="R23" s="46">
        <v>11.1</v>
      </c>
      <c r="S23" s="35">
        <f t="shared" si="2"/>
        <v>281.00000000000006</v>
      </c>
    </row>
    <row r="24" spans="1:19" ht="13.5" thickBot="1">
      <c r="A24" s="13">
        <v>41759</v>
      </c>
      <c r="B24" s="42">
        <v>3056.7</v>
      </c>
      <c r="C24" s="81">
        <v>1390.2</v>
      </c>
      <c r="D24" s="7">
        <v>-288.6</v>
      </c>
      <c r="E24" s="7">
        <v>4.1</v>
      </c>
      <c r="F24" s="7">
        <v>4.4</v>
      </c>
      <c r="G24" s="7">
        <v>0</v>
      </c>
      <c r="H24" s="7">
        <v>18</v>
      </c>
      <c r="I24" s="82">
        <f t="shared" si="0"/>
        <v>7.000000000000341</v>
      </c>
      <c r="J24" s="42">
        <v>4191.8</v>
      </c>
      <c r="K24" s="42">
        <v>4186.6</v>
      </c>
      <c r="L24" s="4">
        <f t="shared" si="1"/>
        <v>1.001242057994554</v>
      </c>
      <c r="M24" s="2">
        <v>1867.7</v>
      </c>
      <c r="N24" s="47">
        <v>0</v>
      </c>
      <c r="O24" s="53">
        <v>0</v>
      </c>
      <c r="P24" s="54">
        <v>437.2</v>
      </c>
      <c r="Q24" s="49">
        <v>14.7</v>
      </c>
      <c r="R24" s="46">
        <v>0.9</v>
      </c>
      <c r="S24" s="35">
        <f t="shared" si="2"/>
        <v>452.79999999999995</v>
      </c>
    </row>
    <row r="25" spans="1:19" ht="13.5" thickBot="1">
      <c r="A25" s="39" t="s">
        <v>33</v>
      </c>
      <c r="B25" s="43">
        <f aca="true" t="shared" si="3" ref="B25:K25">SUM(B4:B24)</f>
        <v>31073.600000000002</v>
      </c>
      <c r="C25" s="43">
        <f t="shared" si="3"/>
        <v>6828.2</v>
      </c>
      <c r="D25" s="43">
        <f t="shared" si="3"/>
        <v>-262.8</v>
      </c>
      <c r="E25" s="14">
        <f t="shared" si="3"/>
        <v>80.7</v>
      </c>
      <c r="F25" s="14">
        <f t="shared" si="3"/>
        <v>513.8000000000001</v>
      </c>
      <c r="G25" s="14">
        <f t="shared" si="3"/>
        <v>655.0500000000001</v>
      </c>
      <c r="H25" s="14">
        <f t="shared" si="3"/>
        <v>238.9</v>
      </c>
      <c r="I25" s="43">
        <f t="shared" si="3"/>
        <v>95.18999999999963</v>
      </c>
      <c r="J25" s="43">
        <f t="shared" si="3"/>
        <v>39222.64</v>
      </c>
      <c r="K25" s="43">
        <f t="shared" si="3"/>
        <v>39936.6</v>
      </c>
      <c r="L25" s="15">
        <f t="shared" si="1"/>
        <v>0.9821226644231107</v>
      </c>
      <c r="M25" s="2"/>
      <c r="N25" s="93">
        <f>SUM(N4:N24)</f>
        <v>343.49999999999994</v>
      </c>
      <c r="O25" s="93">
        <f>SUM(O4:O24)</f>
        <v>916.4000000000001</v>
      </c>
      <c r="P25" s="93">
        <f>SUM(P4:P24)</f>
        <v>6866.8</v>
      </c>
      <c r="Q25" s="93">
        <f>SUM(Q4:Q24)</f>
        <v>113.4</v>
      </c>
      <c r="R25" s="93">
        <f>SUM(R4:R24)</f>
        <v>26.4</v>
      </c>
      <c r="S25" s="93">
        <f>N25+O25+Q25+P25+R25</f>
        <v>8266.5</v>
      </c>
    </row>
    <row r="26" spans="1:13" ht="12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3" ht="17.25" customHeight="1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5" t="s">
        <v>41</v>
      </c>
      <c r="O28" s="115"/>
      <c r="P28" s="115"/>
      <c r="Q28" s="115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7" t="s">
        <v>34</v>
      </c>
      <c r="O29" s="117"/>
      <c r="P29" s="117"/>
      <c r="Q29" s="117"/>
      <c r="R29" s="85"/>
      <c r="S29" s="85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07">
        <v>41760</v>
      </c>
      <c r="O30" s="118">
        <f>'[1]квітень'!$D$142</f>
        <v>123251.48</v>
      </c>
      <c r="P30" s="118"/>
      <c r="Q30" s="118"/>
      <c r="R30" s="94"/>
      <c r="S30" s="94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08"/>
      <c r="O31" s="118"/>
      <c r="P31" s="118"/>
      <c r="Q31" s="118"/>
      <c r="R31" s="94"/>
      <c r="S31" s="94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59" t="s">
        <v>42</v>
      </c>
      <c r="P32" s="60" t="s">
        <v>55</v>
      </c>
      <c r="Q32" s="83">
        <f>'[1]квітень'!$I$142</f>
        <v>109426.25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09" t="s">
        <v>56</v>
      </c>
      <c r="P33" s="110"/>
      <c r="Q33" s="61">
        <f>'[1]квітень'!$I$141</f>
        <v>0</v>
      </c>
      <c r="R33" s="92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11" t="s">
        <v>57</v>
      </c>
      <c r="P34" s="111"/>
      <c r="Q34" s="83">
        <f>'[1]квітень'!$I$139</f>
        <v>13825.22</v>
      </c>
      <c r="R34" s="90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12" t="s">
        <v>60</v>
      </c>
      <c r="P35" s="113"/>
      <c r="Q35" s="61">
        <v>0</v>
      </c>
      <c r="R35" s="92"/>
      <c r="S35" s="9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3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5" t="s">
        <v>35</v>
      </c>
      <c r="O38" s="115"/>
      <c r="P38" s="115"/>
      <c r="Q38" s="115"/>
      <c r="R38" s="88"/>
      <c r="S38" s="88"/>
    </row>
    <row r="39" spans="1:19" ht="15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6" t="s">
        <v>36</v>
      </c>
      <c r="O39" s="116"/>
      <c r="P39" s="116"/>
      <c r="Q39" s="116"/>
      <c r="R39" s="89"/>
      <c r="S39" s="89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07">
        <v>41760</v>
      </c>
      <c r="O40" s="114">
        <v>0</v>
      </c>
      <c r="P40" s="114"/>
      <c r="Q40" s="114"/>
      <c r="R40" s="87"/>
      <c r="S40" s="87"/>
    </row>
    <row r="41" spans="1:19" ht="12.75" customHeight="1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08"/>
      <c r="O41" s="114"/>
      <c r="P41" s="114"/>
      <c r="Q41" s="114"/>
      <c r="R41" s="87"/>
      <c r="S41" s="87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</sheetData>
  <mergeCells count="15">
    <mergeCell ref="N39:Q39"/>
    <mergeCell ref="N40:N41"/>
    <mergeCell ref="O40:Q41"/>
    <mergeCell ref="O33:P33"/>
    <mergeCell ref="O34:P34"/>
    <mergeCell ref="O35:P35"/>
    <mergeCell ref="N38:Q38"/>
    <mergeCell ref="N28:Q28"/>
    <mergeCell ref="N29:Q29"/>
    <mergeCell ref="N30:N31"/>
    <mergeCell ref="O30:Q31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3" sqref="H23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9" t="s">
        <v>82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1"/>
      <c r="M1" s="1"/>
      <c r="N1" s="122" t="s">
        <v>84</v>
      </c>
      <c r="O1" s="106"/>
      <c r="P1" s="106"/>
      <c r="Q1" s="106"/>
      <c r="R1" s="106"/>
      <c r="S1" s="123"/>
    </row>
    <row r="2" spans="1:19" ht="16.5" thickBot="1">
      <c r="A2" s="124" t="s">
        <v>85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6"/>
      <c r="M2" s="1"/>
      <c r="N2" s="127" t="s">
        <v>86</v>
      </c>
      <c r="O2" s="128"/>
      <c r="P2" s="128"/>
      <c r="Q2" s="128"/>
      <c r="R2" s="128"/>
      <c r="S2" s="12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83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41764</v>
      </c>
      <c r="B4" s="42">
        <v>1164.1</v>
      </c>
      <c r="C4" s="80">
        <v>53.3</v>
      </c>
      <c r="D4" s="3">
        <v>0</v>
      </c>
      <c r="E4" s="3">
        <v>11.4</v>
      </c>
      <c r="F4" s="3">
        <v>26.1</v>
      </c>
      <c r="G4" s="3">
        <v>0</v>
      </c>
      <c r="H4" s="3">
        <v>8.2</v>
      </c>
      <c r="I4" s="42">
        <f aca="true" t="shared" si="0" ref="I4:I22">J4-B4-C4-D4-E4-F4-G4-H4</f>
        <v>57.60000000000012</v>
      </c>
      <c r="J4" s="42">
        <v>1320.7</v>
      </c>
      <c r="K4" s="42">
        <v>1300</v>
      </c>
      <c r="L4" s="4">
        <f aca="true" t="shared" si="1" ref="L4:L23">J4/K4</f>
        <v>1.015923076923077</v>
      </c>
      <c r="M4" s="2">
        <f>AVERAGE(J4:J22)</f>
        <v>2116.2157894736847</v>
      </c>
      <c r="N4" s="44">
        <v>0</v>
      </c>
      <c r="O4" s="45">
        <v>0</v>
      </c>
      <c r="P4" s="46">
        <v>642.3</v>
      </c>
      <c r="Q4" s="46">
        <v>0</v>
      </c>
      <c r="R4" s="46">
        <v>0.4</v>
      </c>
      <c r="S4" s="35">
        <f>N4+O4+Q4+P4+R4</f>
        <v>642.6999999999999</v>
      </c>
    </row>
    <row r="5" spans="1:19" ht="12.75">
      <c r="A5" s="13">
        <v>41765</v>
      </c>
      <c r="B5" s="42">
        <v>1316.2</v>
      </c>
      <c r="C5" s="80">
        <v>159.4</v>
      </c>
      <c r="D5" s="3">
        <v>0</v>
      </c>
      <c r="E5" s="3">
        <v>2.4</v>
      </c>
      <c r="F5" s="3">
        <v>42.8</v>
      </c>
      <c r="G5" s="3">
        <v>578.6</v>
      </c>
      <c r="H5" s="3">
        <v>18.6</v>
      </c>
      <c r="I5" s="42">
        <f t="shared" si="0"/>
        <v>25.19999999999984</v>
      </c>
      <c r="J5" s="42">
        <v>2143.2</v>
      </c>
      <c r="K5" s="42">
        <v>2500</v>
      </c>
      <c r="L5" s="4">
        <f t="shared" si="1"/>
        <v>0.8572799999999999</v>
      </c>
      <c r="M5" s="2">
        <v>2116.2</v>
      </c>
      <c r="N5" s="47">
        <v>0</v>
      </c>
      <c r="O5" s="48">
        <v>0</v>
      </c>
      <c r="P5" s="49">
        <v>652.9</v>
      </c>
      <c r="Q5" s="49">
        <v>0</v>
      </c>
      <c r="R5" s="46">
        <v>0</v>
      </c>
      <c r="S5" s="35">
        <f aca="true" t="shared" si="2" ref="S5:S22">N5+O5+Q5+P5+R5</f>
        <v>652.9</v>
      </c>
    </row>
    <row r="6" spans="1:19" ht="12.75">
      <c r="A6" s="13">
        <v>41766</v>
      </c>
      <c r="B6" s="42">
        <v>4303.1</v>
      </c>
      <c r="C6" s="80">
        <v>138.6</v>
      </c>
      <c r="D6" s="3">
        <v>0</v>
      </c>
      <c r="E6" s="3">
        <v>4.7</v>
      </c>
      <c r="F6" s="3">
        <v>41.6</v>
      </c>
      <c r="G6" s="3">
        <v>0</v>
      </c>
      <c r="H6" s="3">
        <v>63.8</v>
      </c>
      <c r="I6" s="42">
        <f t="shared" si="0"/>
        <v>4.699999999999633</v>
      </c>
      <c r="J6" s="42">
        <v>4556.5</v>
      </c>
      <c r="K6" s="42">
        <v>2600</v>
      </c>
      <c r="L6" s="4">
        <f t="shared" si="1"/>
        <v>1.7525</v>
      </c>
      <c r="M6" s="2">
        <v>2116.2</v>
      </c>
      <c r="N6" s="50">
        <v>0</v>
      </c>
      <c r="O6" s="51">
        <v>0.7</v>
      </c>
      <c r="P6" s="52">
        <v>607.8</v>
      </c>
      <c r="Q6" s="52">
        <v>0</v>
      </c>
      <c r="R6" s="86">
        <v>0</v>
      </c>
      <c r="S6" s="35">
        <f t="shared" si="2"/>
        <v>608.5</v>
      </c>
    </row>
    <row r="7" spans="1:19" ht="12.75">
      <c r="A7" s="13">
        <v>41767</v>
      </c>
      <c r="B7" s="42">
        <v>610.1</v>
      </c>
      <c r="C7" s="80">
        <v>101.1</v>
      </c>
      <c r="D7" s="3">
        <v>29.4</v>
      </c>
      <c r="E7" s="3">
        <v>1</v>
      </c>
      <c r="F7" s="3">
        <v>33</v>
      </c>
      <c r="G7" s="3">
        <v>0.1</v>
      </c>
      <c r="H7" s="3">
        <v>44.7</v>
      </c>
      <c r="I7" s="42">
        <f t="shared" si="0"/>
        <v>12.800000000000018</v>
      </c>
      <c r="J7" s="42">
        <v>832.2</v>
      </c>
      <c r="K7" s="42">
        <v>980</v>
      </c>
      <c r="L7" s="4">
        <f t="shared" si="1"/>
        <v>0.8491836734693878</v>
      </c>
      <c r="M7" s="2">
        <v>2116.2</v>
      </c>
      <c r="N7" s="47">
        <v>11.4</v>
      </c>
      <c r="O7" s="48">
        <v>0</v>
      </c>
      <c r="P7" s="49">
        <v>709.7</v>
      </c>
      <c r="Q7" s="49">
        <v>0</v>
      </c>
      <c r="R7" s="46">
        <v>0.1</v>
      </c>
      <c r="S7" s="35">
        <f t="shared" si="2"/>
        <v>721.2</v>
      </c>
    </row>
    <row r="8" spans="1:19" ht="12.75">
      <c r="A8" s="13">
        <v>41771</v>
      </c>
      <c r="B8" s="42">
        <v>643.7</v>
      </c>
      <c r="C8" s="80">
        <v>-87.1</v>
      </c>
      <c r="D8" s="3">
        <v>0</v>
      </c>
      <c r="E8" s="3">
        <v>3.6</v>
      </c>
      <c r="F8" s="3">
        <v>112.1</v>
      </c>
      <c r="G8" s="3">
        <v>0</v>
      </c>
      <c r="H8" s="3">
        <v>6.6</v>
      </c>
      <c r="I8" s="42">
        <f t="shared" si="0"/>
        <v>7.199999999999983</v>
      </c>
      <c r="J8" s="42">
        <v>686.1</v>
      </c>
      <c r="K8" s="42">
        <v>1100</v>
      </c>
      <c r="L8" s="4">
        <f t="shared" si="1"/>
        <v>0.6237272727272728</v>
      </c>
      <c r="M8" s="2">
        <v>2116.2</v>
      </c>
      <c r="N8" s="47">
        <v>36</v>
      </c>
      <c r="O8" s="48">
        <v>0</v>
      </c>
      <c r="P8" s="49">
        <v>796.7</v>
      </c>
      <c r="Q8" s="49">
        <v>0</v>
      </c>
      <c r="R8" s="46">
        <v>0</v>
      </c>
      <c r="S8" s="35">
        <f t="shared" si="2"/>
        <v>832.7</v>
      </c>
    </row>
    <row r="9" spans="1:19" ht="12.75">
      <c r="A9" s="13">
        <v>38120</v>
      </c>
      <c r="B9" s="42">
        <v>850.6</v>
      </c>
      <c r="C9" s="80">
        <v>-2.9</v>
      </c>
      <c r="D9" s="3">
        <v>0</v>
      </c>
      <c r="E9" s="3">
        <v>2.5</v>
      </c>
      <c r="F9" s="3">
        <v>91.3</v>
      </c>
      <c r="G9" s="3">
        <v>0</v>
      </c>
      <c r="H9" s="3">
        <v>19.1</v>
      </c>
      <c r="I9" s="42">
        <f t="shared" si="0"/>
        <v>6.899999999999984</v>
      </c>
      <c r="J9" s="42">
        <v>967.5</v>
      </c>
      <c r="K9" s="42">
        <v>1200</v>
      </c>
      <c r="L9" s="4">
        <f t="shared" si="1"/>
        <v>0.80625</v>
      </c>
      <c r="M9" s="2">
        <v>2116.2</v>
      </c>
      <c r="N9" s="47">
        <v>0</v>
      </c>
      <c r="O9" s="48">
        <v>0</v>
      </c>
      <c r="P9" s="49">
        <v>506.4</v>
      </c>
      <c r="Q9" s="49">
        <v>0</v>
      </c>
      <c r="R9" s="46">
        <v>0</v>
      </c>
      <c r="S9" s="35">
        <f t="shared" si="2"/>
        <v>506.4</v>
      </c>
    </row>
    <row r="10" spans="1:19" ht="12.75">
      <c r="A10" s="13">
        <v>38121</v>
      </c>
      <c r="B10" s="42">
        <v>914.4</v>
      </c>
      <c r="C10" s="80">
        <v>165.1</v>
      </c>
      <c r="D10" s="3">
        <v>0</v>
      </c>
      <c r="E10" s="3">
        <v>1.8</v>
      </c>
      <c r="F10" s="3">
        <v>105</v>
      </c>
      <c r="G10" s="3">
        <v>0</v>
      </c>
      <c r="H10" s="3">
        <v>7.7</v>
      </c>
      <c r="I10" s="82">
        <f t="shared" si="0"/>
        <v>6.200000000000077</v>
      </c>
      <c r="J10" s="42">
        <v>1200.2</v>
      </c>
      <c r="K10" s="56">
        <v>1800</v>
      </c>
      <c r="L10" s="4">
        <f t="shared" si="1"/>
        <v>0.6667777777777778</v>
      </c>
      <c r="M10" s="2">
        <v>2116.2</v>
      </c>
      <c r="N10" s="47">
        <v>26.4</v>
      </c>
      <c r="O10" s="48">
        <v>0</v>
      </c>
      <c r="P10" s="49">
        <v>1015.8</v>
      </c>
      <c r="Q10" s="49">
        <v>0</v>
      </c>
      <c r="R10" s="46">
        <v>0</v>
      </c>
      <c r="S10" s="35">
        <f t="shared" si="2"/>
        <v>1042.2</v>
      </c>
    </row>
    <row r="11" spans="1:19" ht="12.75">
      <c r="A11" s="13">
        <v>38122</v>
      </c>
      <c r="B11" s="42">
        <v>3028.1</v>
      </c>
      <c r="C11" s="80">
        <v>184.8</v>
      </c>
      <c r="D11" s="3">
        <v>0</v>
      </c>
      <c r="E11" s="3">
        <v>3</v>
      </c>
      <c r="F11" s="3">
        <v>35.7</v>
      </c>
      <c r="G11" s="3">
        <v>0</v>
      </c>
      <c r="H11" s="3">
        <v>1.1</v>
      </c>
      <c r="I11" s="82">
        <f t="shared" si="0"/>
        <v>1.8000000000000766</v>
      </c>
      <c r="J11" s="42">
        <v>3254.5</v>
      </c>
      <c r="K11" s="42">
        <v>3200</v>
      </c>
      <c r="L11" s="4">
        <f t="shared" si="1"/>
        <v>1.01703125</v>
      </c>
      <c r="M11" s="2">
        <v>2116.2</v>
      </c>
      <c r="N11" s="47">
        <v>0</v>
      </c>
      <c r="O11" s="48">
        <v>18.9</v>
      </c>
      <c r="P11" s="49">
        <v>570.9</v>
      </c>
      <c r="Q11" s="49">
        <v>0.4</v>
      </c>
      <c r="R11" s="46">
        <v>0.3</v>
      </c>
      <c r="S11" s="35">
        <f t="shared" si="2"/>
        <v>590.4999999999999</v>
      </c>
    </row>
    <row r="12" spans="1:19" ht="12.75">
      <c r="A12" s="13">
        <v>38123</v>
      </c>
      <c r="B12" s="42">
        <v>2057.3</v>
      </c>
      <c r="C12" s="80">
        <v>132</v>
      </c>
      <c r="D12" s="3">
        <v>0</v>
      </c>
      <c r="E12" s="3">
        <v>0.9</v>
      </c>
      <c r="F12" s="3">
        <v>2.9</v>
      </c>
      <c r="G12" s="3">
        <v>0</v>
      </c>
      <c r="H12" s="3">
        <v>0.1</v>
      </c>
      <c r="I12" s="82">
        <f t="shared" si="0"/>
        <v>1.5999999999999996</v>
      </c>
      <c r="J12" s="42">
        <v>2194.8</v>
      </c>
      <c r="K12" s="42">
        <v>2200</v>
      </c>
      <c r="L12" s="4">
        <f t="shared" si="1"/>
        <v>0.9976363636363638</v>
      </c>
      <c r="M12" s="2">
        <v>2116.2</v>
      </c>
      <c r="N12" s="47">
        <v>6.8</v>
      </c>
      <c r="O12" s="48">
        <v>0</v>
      </c>
      <c r="P12" s="49">
        <v>720.1</v>
      </c>
      <c r="Q12" s="49">
        <v>92</v>
      </c>
      <c r="R12" s="46">
        <v>0.06</v>
      </c>
      <c r="S12" s="35">
        <f t="shared" si="2"/>
        <v>818.9599999999999</v>
      </c>
    </row>
    <row r="13" spans="1:19" ht="12.75">
      <c r="A13" s="13">
        <v>41778</v>
      </c>
      <c r="B13" s="42">
        <v>1192.5</v>
      </c>
      <c r="C13" s="80">
        <v>152.6</v>
      </c>
      <c r="D13" s="3">
        <v>0.6</v>
      </c>
      <c r="E13" s="3">
        <v>7.6</v>
      </c>
      <c r="F13" s="3">
        <v>10.7</v>
      </c>
      <c r="G13" s="3">
        <v>0</v>
      </c>
      <c r="H13" s="3">
        <v>36.7</v>
      </c>
      <c r="I13" s="82">
        <f t="shared" si="0"/>
        <v>83.80000000000001</v>
      </c>
      <c r="J13" s="42">
        <v>1484.5</v>
      </c>
      <c r="K13" s="42">
        <v>1850</v>
      </c>
      <c r="L13" s="4">
        <f t="shared" si="1"/>
        <v>0.8024324324324325</v>
      </c>
      <c r="M13" s="2">
        <v>2116.2</v>
      </c>
      <c r="N13" s="47">
        <v>0</v>
      </c>
      <c r="O13" s="48">
        <v>0</v>
      </c>
      <c r="P13" s="49">
        <v>1177.7</v>
      </c>
      <c r="Q13" s="49">
        <v>21.25</v>
      </c>
      <c r="R13" s="46">
        <v>0.05</v>
      </c>
      <c r="S13" s="35">
        <f t="shared" si="2"/>
        <v>1199</v>
      </c>
    </row>
    <row r="14" spans="1:19" ht="12.75">
      <c r="A14" s="13">
        <v>41779</v>
      </c>
      <c r="B14" s="42">
        <v>1749.9</v>
      </c>
      <c r="C14" s="80">
        <v>224.9</v>
      </c>
      <c r="D14" s="3">
        <v>25</v>
      </c>
      <c r="E14" s="3">
        <v>4.8</v>
      </c>
      <c r="F14" s="3">
        <v>1.4</v>
      </c>
      <c r="G14" s="3">
        <v>0</v>
      </c>
      <c r="H14" s="3">
        <v>6.5</v>
      </c>
      <c r="I14" s="82">
        <f t="shared" si="0"/>
        <v>4.299999999999857</v>
      </c>
      <c r="J14" s="42">
        <v>2016.8</v>
      </c>
      <c r="K14" s="42">
        <v>3200</v>
      </c>
      <c r="L14" s="4">
        <f t="shared" si="1"/>
        <v>0.63025</v>
      </c>
      <c r="M14" s="2">
        <v>2116.2</v>
      </c>
      <c r="N14" s="47">
        <v>485.8</v>
      </c>
      <c r="O14" s="53">
        <v>0</v>
      </c>
      <c r="P14" s="54">
        <f>84.56+372.15</f>
        <v>456.71</v>
      </c>
      <c r="Q14" s="49">
        <v>0</v>
      </c>
      <c r="R14" s="46">
        <v>0</v>
      </c>
      <c r="S14" s="35">
        <f t="shared" si="2"/>
        <v>942.51</v>
      </c>
    </row>
    <row r="15" spans="1:19" ht="12.75">
      <c r="A15" s="13">
        <v>41780</v>
      </c>
      <c r="B15" s="42">
        <v>1946.3</v>
      </c>
      <c r="C15" s="80">
        <v>124.5</v>
      </c>
      <c r="D15" s="3">
        <v>0</v>
      </c>
      <c r="E15" s="3">
        <v>3.9</v>
      </c>
      <c r="F15" s="3">
        <v>1.8</v>
      </c>
      <c r="G15" s="3">
        <v>0</v>
      </c>
      <c r="H15" s="3">
        <v>9.3</v>
      </c>
      <c r="I15" s="82">
        <f>J15-B15-C15-D15-E15-F15-G15-H15</f>
        <v>-0.1000000000001382</v>
      </c>
      <c r="J15" s="42">
        <v>2085.7</v>
      </c>
      <c r="K15" s="42">
        <v>1200</v>
      </c>
      <c r="L15" s="4">
        <f t="shared" si="1"/>
        <v>1.7380833333333332</v>
      </c>
      <c r="M15" s="2">
        <v>2116.2</v>
      </c>
      <c r="N15" s="47">
        <v>0</v>
      </c>
      <c r="O15" s="53">
        <v>0</v>
      </c>
      <c r="P15" s="54">
        <v>179.3</v>
      </c>
      <c r="Q15" s="49">
        <v>8.5</v>
      </c>
      <c r="R15" s="46">
        <v>0</v>
      </c>
      <c r="S15" s="35">
        <f t="shared" si="2"/>
        <v>187.8</v>
      </c>
    </row>
    <row r="16" spans="1:19" ht="12.75">
      <c r="A16" s="13">
        <v>41781</v>
      </c>
      <c r="B16" s="48">
        <v>1977.6</v>
      </c>
      <c r="C16" s="69">
        <v>202</v>
      </c>
      <c r="D16" s="79">
        <v>15</v>
      </c>
      <c r="E16" s="79">
        <v>3.1</v>
      </c>
      <c r="F16" s="79">
        <v>6.9</v>
      </c>
      <c r="G16" s="79">
        <v>0</v>
      </c>
      <c r="H16" s="79">
        <v>3.2</v>
      </c>
      <c r="I16" s="69">
        <f>J16-B16-C16-D16-E16-F16-G16-H16</f>
        <v>2.899999999999909</v>
      </c>
      <c r="J16" s="48">
        <v>2210.7</v>
      </c>
      <c r="K16" s="56">
        <v>1600</v>
      </c>
      <c r="L16" s="4">
        <f>J15/K16</f>
        <v>1.3035625</v>
      </c>
      <c r="M16" s="2">
        <v>2116.2</v>
      </c>
      <c r="N16" s="47">
        <v>2.1</v>
      </c>
      <c r="O16" s="53">
        <v>0</v>
      </c>
      <c r="P16" s="54">
        <v>107</v>
      </c>
      <c r="Q16" s="49">
        <v>0</v>
      </c>
      <c r="R16" s="46">
        <v>0</v>
      </c>
      <c r="S16" s="35">
        <f t="shared" si="2"/>
        <v>109.1</v>
      </c>
    </row>
    <row r="17" spans="1:19" ht="12.75">
      <c r="A17" s="13">
        <v>41782</v>
      </c>
      <c r="B17" s="42">
        <v>1369.9</v>
      </c>
      <c r="C17" s="80">
        <v>331.9</v>
      </c>
      <c r="D17" s="3">
        <v>0</v>
      </c>
      <c r="E17" s="3">
        <v>1.3</v>
      </c>
      <c r="F17" s="3">
        <v>0.5</v>
      </c>
      <c r="G17" s="3">
        <v>0.1</v>
      </c>
      <c r="H17" s="3">
        <v>6.3</v>
      </c>
      <c r="I17" s="82">
        <f t="shared" si="0"/>
        <v>-0.09999999999997655</v>
      </c>
      <c r="J17" s="42">
        <v>1709.9</v>
      </c>
      <c r="K17" s="56">
        <v>1400</v>
      </c>
      <c r="L17" s="4">
        <f t="shared" si="1"/>
        <v>1.221357142857143</v>
      </c>
      <c r="M17" s="2">
        <v>2116.2</v>
      </c>
      <c r="N17" s="47">
        <v>0</v>
      </c>
      <c r="O17" s="53">
        <v>157.3</v>
      </c>
      <c r="P17" s="54">
        <v>141.5</v>
      </c>
      <c r="Q17" s="49">
        <v>0</v>
      </c>
      <c r="R17" s="46">
        <v>0</v>
      </c>
      <c r="S17" s="35">
        <f t="shared" si="2"/>
        <v>298.8</v>
      </c>
    </row>
    <row r="18" spans="1:19" ht="12.75">
      <c r="A18" s="13">
        <v>41785</v>
      </c>
      <c r="B18" s="42">
        <v>659.9</v>
      </c>
      <c r="C18" s="80">
        <v>397.3</v>
      </c>
      <c r="D18" s="3">
        <v>0</v>
      </c>
      <c r="E18" s="3">
        <v>1.2</v>
      </c>
      <c r="F18" s="3">
        <v>0.8</v>
      </c>
      <c r="G18" s="3">
        <v>0</v>
      </c>
      <c r="H18" s="3">
        <v>0</v>
      </c>
      <c r="I18" s="82">
        <f t="shared" si="0"/>
        <v>0.0999999999999659</v>
      </c>
      <c r="J18" s="42">
        <v>1059.3</v>
      </c>
      <c r="K18" s="42">
        <v>1200</v>
      </c>
      <c r="L18" s="4">
        <f t="shared" si="1"/>
        <v>0.8827499999999999</v>
      </c>
      <c r="M18" s="2">
        <v>2116.2</v>
      </c>
      <c r="N18" s="47">
        <v>0</v>
      </c>
      <c r="O18" s="53">
        <v>0</v>
      </c>
      <c r="P18" s="54">
        <v>40.2</v>
      </c>
      <c r="Q18" s="49">
        <v>1.3</v>
      </c>
      <c r="R18" s="46">
        <v>0</v>
      </c>
      <c r="S18" s="35">
        <f>N18+O18+Q18+P18+R18</f>
        <v>41.5</v>
      </c>
    </row>
    <row r="19" spans="1:19" ht="12.75">
      <c r="A19" s="13">
        <v>41786</v>
      </c>
      <c r="B19" s="42">
        <v>432.6</v>
      </c>
      <c r="C19" s="80">
        <v>482.8</v>
      </c>
      <c r="D19" s="3">
        <v>0</v>
      </c>
      <c r="E19" s="3">
        <v>6</v>
      </c>
      <c r="F19" s="3">
        <v>0.9</v>
      </c>
      <c r="G19" s="3">
        <v>0</v>
      </c>
      <c r="H19" s="3">
        <v>0.1</v>
      </c>
      <c r="I19" s="82">
        <f t="shared" si="0"/>
        <v>4.099999999999966</v>
      </c>
      <c r="J19" s="42">
        <v>926.5</v>
      </c>
      <c r="K19" s="42">
        <v>1800</v>
      </c>
      <c r="L19" s="4">
        <f t="shared" si="1"/>
        <v>0.5147222222222222</v>
      </c>
      <c r="M19" s="2">
        <v>2116.2</v>
      </c>
      <c r="N19" s="47">
        <v>0</v>
      </c>
      <c r="O19" s="53">
        <v>0</v>
      </c>
      <c r="P19" s="54">
        <v>58.6</v>
      </c>
      <c r="Q19" s="49">
        <v>0</v>
      </c>
      <c r="R19" s="46">
        <v>1</v>
      </c>
      <c r="S19" s="35">
        <f>N19+O19+Q19+P19+R19</f>
        <v>59.6</v>
      </c>
    </row>
    <row r="20" spans="1:19" ht="12.75">
      <c r="A20" s="13">
        <v>41787</v>
      </c>
      <c r="B20" s="42">
        <v>1232.5</v>
      </c>
      <c r="C20" s="80">
        <v>1340.2</v>
      </c>
      <c r="D20" s="3">
        <v>0</v>
      </c>
      <c r="E20" s="3">
        <v>4.1</v>
      </c>
      <c r="F20" s="3">
        <v>4.3</v>
      </c>
      <c r="G20" s="3">
        <v>0</v>
      </c>
      <c r="H20" s="3">
        <v>2.8</v>
      </c>
      <c r="I20" s="82">
        <f t="shared" si="0"/>
        <v>11.29999999999977</v>
      </c>
      <c r="J20" s="42">
        <v>2595.2</v>
      </c>
      <c r="K20" s="42">
        <v>1900</v>
      </c>
      <c r="L20" s="4">
        <f t="shared" si="1"/>
        <v>1.3658947368421053</v>
      </c>
      <c r="M20" s="2">
        <v>2116.2</v>
      </c>
      <c r="N20" s="47">
        <v>14.8</v>
      </c>
      <c r="O20" s="53">
        <v>0</v>
      </c>
      <c r="P20" s="54">
        <v>94</v>
      </c>
      <c r="Q20" s="49">
        <v>0</v>
      </c>
      <c r="R20" s="46">
        <v>0</v>
      </c>
      <c r="S20" s="35">
        <f t="shared" si="2"/>
        <v>108.8</v>
      </c>
    </row>
    <row r="21" spans="1:19" ht="12.75">
      <c r="A21" s="13">
        <v>41788</v>
      </c>
      <c r="B21" s="42">
        <v>4047</v>
      </c>
      <c r="C21" s="80">
        <v>1932.7</v>
      </c>
      <c r="D21" s="3">
        <v>0</v>
      </c>
      <c r="E21" s="3">
        <v>7.4</v>
      </c>
      <c r="F21" s="3">
        <v>3.7</v>
      </c>
      <c r="G21" s="3">
        <v>0</v>
      </c>
      <c r="H21" s="3">
        <v>1.4</v>
      </c>
      <c r="I21" s="82">
        <f t="shared" si="0"/>
        <v>1.049999999999954</v>
      </c>
      <c r="J21" s="42">
        <v>5993.25</v>
      </c>
      <c r="K21" s="42">
        <v>2700</v>
      </c>
      <c r="L21" s="4">
        <f t="shared" si="1"/>
        <v>2.2197222222222224</v>
      </c>
      <c r="M21" s="2">
        <v>2116.2</v>
      </c>
      <c r="N21" s="47">
        <v>0</v>
      </c>
      <c r="O21" s="53">
        <v>0</v>
      </c>
      <c r="P21" s="54">
        <v>80.7</v>
      </c>
      <c r="Q21" s="49">
        <v>0</v>
      </c>
      <c r="R21" s="46">
        <v>0</v>
      </c>
      <c r="S21" s="35">
        <f t="shared" si="2"/>
        <v>80.7</v>
      </c>
    </row>
    <row r="22" spans="1:19" ht="13.5" thickBot="1">
      <c r="A22" s="13">
        <v>41789</v>
      </c>
      <c r="B22" s="42">
        <v>2144.2</v>
      </c>
      <c r="C22" s="81">
        <v>753.9</v>
      </c>
      <c r="D22" s="7">
        <v>22.5</v>
      </c>
      <c r="E22" s="7">
        <v>0.7</v>
      </c>
      <c r="F22" s="7">
        <v>2.3</v>
      </c>
      <c r="G22" s="7">
        <v>0.8</v>
      </c>
      <c r="H22" s="7">
        <v>45.8</v>
      </c>
      <c r="I22" s="82">
        <f t="shared" si="0"/>
        <v>0.3500000000003922</v>
      </c>
      <c r="J22" s="42">
        <v>2970.55</v>
      </c>
      <c r="K22" s="42">
        <v>3389.9</v>
      </c>
      <c r="L22" s="4">
        <f t="shared" si="1"/>
        <v>0.8762942859671377</v>
      </c>
      <c r="M22" s="2">
        <v>2116.2</v>
      </c>
      <c r="N22" s="47">
        <v>0</v>
      </c>
      <c r="O22" s="53">
        <v>0</v>
      </c>
      <c r="P22" s="54">
        <v>54.1</v>
      </c>
      <c r="Q22" s="49">
        <v>0</v>
      </c>
      <c r="R22" s="46">
        <v>0</v>
      </c>
      <c r="S22" s="35">
        <f t="shared" si="2"/>
        <v>54.1</v>
      </c>
    </row>
    <row r="23" spans="1:19" ht="13.5" thickBot="1">
      <c r="A23" s="39" t="s">
        <v>33</v>
      </c>
      <c r="B23" s="43">
        <f aca="true" t="shared" si="3" ref="B23:K23">SUM(B4:B22)</f>
        <v>31640.000000000004</v>
      </c>
      <c r="C23" s="43">
        <f t="shared" si="3"/>
        <v>6787.099999999999</v>
      </c>
      <c r="D23" s="43">
        <f t="shared" si="3"/>
        <v>92.5</v>
      </c>
      <c r="E23" s="14">
        <f t="shared" si="3"/>
        <v>71.4</v>
      </c>
      <c r="F23" s="14">
        <f t="shared" si="3"/>
        <v>523.7999999999998</v>
      </c>
      <c r="G23" s="14">
        <f t="shared" si="3"/>
        <v>579.6</v>
      </c>
      <c r="H23" s="14">
        <f t="shared" si="3"/>
        <v>282</v>
      </c>
      <c r="I23" s="43">
        <f t="shared" si="3"/>
        <v>231.69999999999945</v>
      </c>
      <c r="J23" s="43">
        <f t="shared" si="3"/>
        <v>40208.100000000006</v>
      </c>
      <c r="K23" s="43">
        <f t="shared" si="3"/>
        <v>37119.9</v>
      </c>
      <c r="L23" s="15">
        <f t="shared" si="1"/>
        <v>1.0831952672286296</v>
      </c>
      <c r="M23" s="2"/>
      <c r="N23" s="93">
        <f>SUM(N4:N22)</f>
        <v>583.3</v>
      </c>
      <c r="O23" s="93">
        <f>SUM(O4:O22)</f>
        <v>176.9</v>
      </c>
      <c r="P23" s="93">
        <f>SUM(P4:P22)</f>
        <v>8612.410000000002</v>
      </c>
      <c r="Q23" s="93">
        <f>SUM(Q4:Q22)</f>
        <v>123.45</v>
      </c>
      <c r="R23" s="93">
        <f>SUM(R4:R22)</f>
        <v>1.9100000000000001</v>
      </c>
      <c r="S23" s="93">
        <f>N23+O23+Q23+P23+R23</f>
        <v>9497.970000000001</v>
      </c>
    </row>
    <row r="24" spans="1:13" ht="12.75">
      <c r="A24" s="1"/>
      <c r="B24" s="12"/>
      <c r="C24" s="12"/>
      <c r="D24" s="1"/>
      <c r="E24" s="1"/>
      <c r="F24" s="1"/>
      <c r="G24" s="1"/>
      <c r="H24" s="1"/>
      <c r="I24" s="12"/>
      <c r="J24" s="12"/>
      <c r="K24" s="12"/>
      <c r="L24" s="1"/>
      <c r="M24" s="1"/>
    </row>
    <row r="25" spans="1:13" ht="17.25" customHeight="1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9" ht="15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  <c r="N26" s="115" t="s">
        <v>41</v>
      </c>
      <c r="O26" s="115"/>
      <c r="P26" s="115"/>
      <c r="Q26" s="115"/>
      <c r="R26" s="85"/>
      <c r="S26" s="85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17" t="s">
        <v>34</v>
      </c>
      <c r="O27" s="117"/>
      <c r="P27" s="117"/>
      <c r="Q27" s="117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07">
        <v>41791</v>
      </c>
      <c r="O28" s="118">
        <f>'[1]травень'!$D$142</f>
        <v>118982.48</v>
      </c>
      <c r="P28" s="118"/>
      <c r="Q28" s="118"/>
      <c r="R28" s="94"/>
      <c r="S28" s="94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08"/>
      <c r="O29" s="118"/>
      <c r="P29" s="118"/>
      <c r="Q29" s="118"/>
      <c r="R29" s="94"/>
      <c r="S29" s="94"/>
    </row>
    <row r="30" spans="1:19" ht="12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O30" s="59" t="s">
        <v>42</v>
      </c>
      <c r="P30" s="60" t="s">
        <v>55</v>
      </c>
      <c r="Q30" s="83">
        <f>'[1]травень'!$I$142</f>
        <v>105157.26</v>
      </c>
      <c r="R30" s="90"/>
      <c r="S30" s="91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109" t="s">
        <v>56</v>
      </c>
      <c r="P31" s="110"/>
      <c r="Q31" s="61">
        <f>'[1]травень'!$I$141</f>
        <v>0</v>
      </c>
      <c r="R31" s="92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11" t="s">
        <v>57</v>
      </c>
      <c r="P32" s="111"/>
      <c r="Q32" s="83">
        <f>'[1]травень'!$I$139</f>
        <v>13825.22196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12" t="s">
        <v>60</v>
      </c>
      <c r="P33" s="113"/>
      <c r="Q33" s="61">
        <v>0</v>
      </c>
      <c r="R33" s="92"/>
      <c r="S33" s="91"/>
    </row>
    <row r="34" spans="1:13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9" ht="15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N36" s="115" t="s">
        <v>35</v>
      </c>
      <c r="O36" s="115"/>
      <c r="P36" s="115"/>
      <c r="Q36" s="115"/>
      <c r="R36" s="88"/>
      <c r="S36" s="88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16" t="s">
        <v>36</v>
      </c>
      <c r="O37" s="116"/>
      <c r="P37" s="116"/>
      <c r="Q37" s="116"/>
      <c r="R37" s="89"/>
      <c r="S37" s="89"/>
    </row>
    <row r="38" spans="1:19" ht="12.75" customHeight="1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07">
        <v>41791</v>
      </c>
      <c r="O38" s="114">
        <v>0</v>
      </c>
      <c r="P38" s="114"/>
      <c r="Q38" s="114"/>
      <c r="R38" s="87"/>
      <c r="S38" s="87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08"/>
      <c r="O39" s="114"/>
      <c r="P39" s="114"/>
      <c r="Q39" s="114"/>
      <c r="R39" s="87"/>
      <c r="S39" s="87"/>
    </row>
    <row r="40" spans="1:13" ht="12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</sheetData>
  <mergeCells count="15">
    <mergeCell ref="A1:L1"/>
    <mergeCell ref="N1:S1"/>
    <mergeCell ref="A2:L2"/>
    <mergeCell ref="N2:S2"/>
    <mergeCell ref="N26:Q26"/>
    <mergeCell ref="N27:Q27"/>
    <mergeCell ref="N28:N29"/>
    <mergeCell ref="O28:Q29"/>
    <mergeCell ref="N37:Q37"/>
    <mergeCell ref="N38:N39"/>
    <mergeCell ref="O38:Q39"/>
    <mergeCell ref="O31:P31"/>
    <mergeCell ref="O32:P32"/>
    <mergeCell ref="O33:P33"/>
    <mergeCell ref="N36:Q36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pane xSplit="1" ySplit="3" topLeftCell="F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19" sqref="J1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9" t="s">
        <v>87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1"/>
      <c r="M1" s="1"/>
      <c r="N1" s="122" t="s">
        <v>89</v>
      </c>
      <c r="O1" s="106"/>
      <c r="P1" s="106"/>
      <c r="Q1" s="106"/>
      <c r="R1" s="106"/>
      <c r="S1" s="123"/>
    </row>
    <row r="2" spans="1:19" ht="16.5" thickBot="1">
      <c r="A2" s="124" t="s">
        <v>90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6"/>
      <c r="M2" s="1"/>
      <c r="N2" s="127" t="s">
        <v>91</v>
      </c>
      <c r="O2" s="128"/>
      <c r="P2" s="128"/>
      <c r="Q2" s="128"/>
      <c r="R2" s="128"/>
      <c r="S2" s="12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88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41792</v>
      </c>
      <c r="B4" s="42">
        <v>685.9</v>
      </c>
      <c r="C4" s="80">
        <v>79.2</v>
      </c>
      <c r="D4" s="3">
        <v>0</v>
      </c>
      <c r="E4" s="3">
        <v>6.4</v>
      </c>
      <c r="F4" s="3">
        <v>12.7</v>
      </c>
      <c r="G4" s="3">
        <v>0</v>
      </c>
      <c r="H4" s="3">
        <v>0.7</v>
      </c>
      <c r="I4" s="42">
        <f aca="true" t="shared" si="0" ref="I4:I22">J4-B4-C4-D4-E4-F4-G4-H4</f>
        <v>2.200000000000043</v>
      </c>
      <c r="J4" s="42">
        <v>787.1</v>
      </c>
      <c r="K4" s="42">
        <v>1300</v>
      </c>
      <c r="L4" s="4">
        <f aca="true" t="shared" si="1" ref="L4:L23">J4/K4</f>
        <v>0.6054615384615385</v>
      </c>
      <c r="M4" s="2">
        <f>AVERAGE(J4:J22)</f>
        <v>2242.6052631578946</v>
      </c>
      <c r="N4" s="44">
        <v>0</v>
      </c>
      <c r="O4" s="45">
        <v>0</v>
      </c>
      <c r="P4" s="46">
        <v>87.4</v>
      </c>
      <c r="Q4" s="46">
        <v>0</v>
      </c>
      <c r="R4" s="46">
        <v>0.05</v>
      </c>
      <c r="S4" s="35">
        <f>N4+O4+Q4+P4+R4</f>
        <v>87.45</v>
      </c>
    </row>
    <row r="5" spans="1:19" ht="12.75">
      <c r="A5" s="13">
        <v>41793</v>
      </c>
      <c r="B5" s="42">
        <v>551.9</v>
      </c>
      <c r="C5" s="80">
        <v>37.4</v>
      </c>
      <c r="D5" s="3">
        <v>0</v>
      </c>
      <c r="E5" s="3">
        <v>0.4</v>
      </c>
      <c r="F5" s="3">
        <v>17.6</v>
      </c>
      <c r="G5" s="3">
        <v>0</v>
      </c>
      <c r="H5" s="3">
        <v>2.3</v>
      </c>
      <c r="I5" s="42">
        <f t="shared" si="0"/>
        <v>0.3000000000000016</v>
      </c>
      <c r="J5" s="42">
        <v>609.9</v>
      </c>
      <c r="K5" s="42">
        <v>2500</v>
      </c>
      <c r="L5" s="4">
        <f t="shared" si="1"/>
        <v>0.24395999999999998</v>
      </c>
      <c r="M5" s="2">
        <v>2242.6</v>
      </c>
      <c r="N5" s="47">
        <v>0</v>
      </c>
      <c r="O5" s="48">
        <v>18</v>
      </c>
      <c r="P5" s="49">
        <v>94.5</v>
      </c>
      <c r="Q5" s="49">
        <v>0</v>
      </c>
      <c r="R5" s="46">
        <v>0</v>
      </c>
      <c r="S5" s="35">
        <f aca="true" t="shared" si="2" ref="S5:S22">N5+O5+Q5+P5+R5</f>
        <v>112.5</v>
      </c>
    </row>
    <row r="6" spans="1:19" ht="12.75">
      <c r="A6" s="13">
        <v>41794</v>
      </c>
      <c r="B6" s="42">
        <v>562.5</v>
      </c>
      <c r="C6" s="80">
        <v>111.4</v>
      </c>
      <c r="D6" s="3">
        <v>0</v>
      </c>
      <c r="E6" s="3">
        <v>3.8</v>
      </c>
      <c r="F6" s="3">
        <v>23.2</v>
      </c>
      <c r="G6" s="3">
        <v>586.5</v>
      </c>
      <c r="H6" s="3">
        <v>11.9</v>
      </c>
      <c r="I6" s="42">
        <f t="shared" si="0"/>
        <v>1.7000000000000224</v>
      </c>
      <c r="J6" s="42">
        <v>1301</v>
      </c>
      <c r="K6" s="42">
        <v>2600</v>
      </c>
      <c r="L6" s="4">
        <f t="shared" si="1"/>
        <v>0.5003846153846154</v>
      </c>
      <c r="M6" s="2">
        <v>2242.6</v>
      </c>
      <c r="N6" s="50">
        <v>0</v>
      </c>
      <c r="O6" s="51">
        <v>0</v>
      </c>
      <c r="P6" s="52">
        <v>100</v>
      </c>
      <c r="Q6" s="52">
        <v>0</v>
      </c>
      <c r="R6" s="86">
        <v>0.4</v>
      </c>
      <c r="S6" s="35">
        <f t="shared" si="2"/>
        <v>100.4</v>
      </c>
    </row>
    <row r="7" spans="1:19" ht="12.75">
      <c r="A7" s="13">
        <v>41795</v>
      </c>
      <c r="B7" s="42">
        <v>2099</v>
      </c>
      <c r="C7" s="80">
        <v>106.6</v>
      </c>
      <c r="D7" s="3">
        <v>0</v>
      </c>
      <c r="E7" s="3">
        <v>2.6</v>
      </c>
      <c r="F7" s="3">
        <v>28.5</v>
      </c>
      <c r="G7" s="3">
        <v>0</v>
      </c>
      <c r="H7" s="3">
        <v>4.2</v>
      </c>
      <c r="I7" s="42">
        <f t="shared" si="0"/>
        <v>4.900000000000186</v>
      </c>
      <c r="J7" s="42">
        <v>2245.8</v>
      </c>
      <c r="K7" s="42">
        <v>980</v>
      </c>
      <c r="L7" s="4">
        <f t="shared" si="1"/>
        <v>2.2916326530612245</v>
      </c>
      <c r="M7" s="2">
        <v>2242.6</v>
      </c>
      <c r="N7" s="47">
        <v>0</v>
      </c>
      <c r="O7" s="48">
        <v>0</v>
      </c>
      <c r="P7" s="49">
        <v>88.8</v>
      </c>
      <c r="Q7" s="49">
        <v>0</v>
      </c>
      <c r="R7" s="46">
        <v>0</v>
      </c>
      <c r="S7" s="35">
        <f t="shared" si="2"/>
        <v>88.8</v>
      </c>
    </row>
    <row r="8" spans="1:19" ht="12.75">
      <c r="A8" s="13">
        <v>41796</v>
      </c>
      <c r="B8" s="42">
        <v>5283</v>
      </c>
      <c r="C8" s="80">
        <v>155.6</v>
      </c>
      <c r="D8" s="3">
        <v>-224.1</v>
      </c>
      <c r="E8" s="3">
        <v>1</v>
      </c>
      <c r="F8" s="3">
        <v>26.7</v>
      </c>
      <c r="G8" s="3">
        <v>0</v>
      </c>
      <c r="H8" s="3">
        <v>37.8</v>
      </c>
      <c r="I8" s="42">
        <f t="shared" si="0"/>
        <v>4.600000000000364</v>
      </c>
      <c r="J8" s="42">
        <v>5284.6</v>
      </c>
      <c r="K8" s="42">
        <v>1100</v>
      </c>
      <c r="L8" s="4">
        <f t="shared" si="1"/>
        <v>4.804181818181818</v>
      </c>
      <c r="M8" s="2">
        <v>2242.6</v>
      </c>
      <c r="N8" s="47">
        <v>0</v>
      </c>
      <c r="O8" s="48">
        <v>29</v>
      </c>
      <c r="P8" s="49">
        <v>133.1</v>
      </c>
      <c r="Q8" s="49">
        <v>0.6</v>
      </c>
      <c r="R8" s="46">
        <v>0.3</v>
      </c>
      <c r="S8" s="35">
        <f t="shared" si="2"/>
        <v>163</v>
      </c>
    </row>
    <row r="9" spans="1:19" ht="12.75">
      <c r="A9" s="13">
        <v>41800</v>
      </c>
      <c r="B9" s="42">
        <v>636.4</v>
      </c>
      <c r="C9" s="80">
        <v>123.3</v>
      </c>
      <c r="D9" s="3">
        <v>-114.9</v>
      </c>
      <c r="E9" s="3">
        <v>3.3</v>
      </c>
      <c r="F9" s="3">
        <v>65.2</v>
      </c>
      <c r="G9" s="3">
        <v>0</v>
      </c>
      <c r="H9" s="3">
        <v>83.8</v>
      </c>
      <c r="I9" s="42">
        <f t="shared" si="0"/>
        <v>17.30000000000001</v>
      </c>
      <c r="J9" s="42">
        <v>814.4</v>
      </c>
      <c r="K9" s="42">
        <v>1200</v>
      </c>
      <c r="L9" s="4">
        <f t="shared" si="1"/>
        <v>0.6786666666666666</v>
      </c>
      <c r="M9" s="2">
        <v>2242.6</v>
      </c>
      <c r="N9" s="47">
        <v>0</v>
      </c>
      <c r="O9" s="48">
        <v>0</v>
      </c>
      <c r="P9" s="49">
        <v>173.1</v>
      </c>
      <c r="Q9" s="49">
        <v>0</v>
      </c>
      <c r="R9" s="46">
        <v>0</v>
      </c>
      <c r="S9" s="35">
        <f t="shared" si="2"/>
        <v>173.1</v>
      </c>
    </row>
    <row r="10" spans="1:19" ht="12.75">
      <c r="A10" s="13">
        <v>41801</v>
      </c>
      <c r="B10" s="42">
        <v>1018.7</v>
      </c>
      <c r="C10" s="80">
        <v>50.4</v>
      </c>
      <c r="D10" s="3">
        <v>0</v>
      </c>
      <c r="E10" s="3">
        <v>0.7</v>
      </c>
      <c r="F10" s="3">
        <v>73.3</v>
      </c>
      <c r="G10" s="3">
        <v>0</v>
      </c>
      <c r="H10" s="3">
        <v>0.4</v>
      </c>
      <c r="I10" s="82">
        <f t="shared" si="0"/>
        <v>6.900000000000039</v>
      </c>
      <c r="J10" s="42">
        <v>1150.4</v>
      </c>
      <c r="K10" s="56">
        <v>1800</v>
      </c>
      <c r="L10" s="4">
        <f t="shared" si="1"/>
        <v>0.6391111111111112</v>
      </c>
      <c r="M10" s="2">
        <v>2242.6</v>
      </c>
      <c r="N10" s="47">
        <v>0</v>
      </c>
      <c r="O10" s="48">
        <v>0</v>
      </c>
      <c r="P10" s="49">
        <v>125.1</v>
      </c>
      <c r="Q10" s="49">
        <v>0</v>
      </c>
      <c r="R10" s="46">
        <v>0</v>
      </c>
      <c r="S10" s="35">
        <f t="shared" si="2"/>
        <v>125.1</v>
      </c>
    </row>
    <row r="11" spans="1:19" ht="12.75">
      <c r="A11" s="13">
        <v>41802</v>
      </c>
      <c r="B11" s="42">
        <v>738.1</v>
      </c>
      <c r="C11" s="80">
        <v>184.3</v>
      </c>
      <c r="D11" s="3">
        <v>0</v>
      </c>
      <c r="E11" s="3">
        <v>3.4</v>
      </c>
      <c r="F11" s="3">
        <v>149.8</v>
      </c>
      <c r="G11" s="3">
        <v>0</v>
      </c>
      <c r="H11" s="3">
        <v>10.6</v>
      </c>
      <c r="I11" s="82">
        <f t="shared" si="0"/>
        <v>13.399999999999858</v>
      </c>
      <c r="J11" s="42">
        <v>1099.6</v>
      </c>
      <c r="K11" s="42">
        <v>3200</v>
      </c>
      <c r="L11" s="4">
        <f t="shared" si="1"/>
        <v>0.34362499999999996</v>
      </c>
      <c r="M11" s="2">
        <v>2242.6</v>
      </c>
      <c r="N11" s="47">
        <v>0</v>
      </c>
      <c r="O11" s="48">
        <v>0</v>
      </c>
      <c r="P11" s="49">
        <v>168.4</v>
      </c>
      <c r="Q11" s="49">
        <v>0</v>
      </c>
      <c r="R11" s="46">
        <v>1.9</v>
      </c>
      <c r="S11" s="35">
        <f t="shared" si="2"/>
        <v>170.3</v>
      </c>
    </row>
    <row r="12" spans="1:19" ht="12.75">
      <c r="A12" s="13">
        <v>41803</v>
      </c>
      <c r="B12" s="42">
        <v>4618</v>
      </c>
      <c r="C12" s="80">
        <v>181.6</v>
      </c>
      <c r="D12" s="3">
        <v>0</v>
      </c>
      <c r="E12" s="3">
        <v>5.3</v>
      </c>
      <c r="F12" s="3">
        <v>135.5</v>
      </c>
      <c r="G12" s="3">
        <v>0</v>
      </c>
      <c r="H12" s="3">
        <v>23.4</v>
      </c>
      <c r="I12" s="82">
        <f t="shared" si="0"/>
        <v>0.8999999999998138</v>
      </c>
      <c r="J12" s="42">
        <v>4964.7</v>
      </c>
      <c r="K12" s="42">
        <v>2200</v>
      </c>
      <c r="L12" s="4">
        <f t="shared" si="1"/>
        <v>2.2566818181818182</v>
      </c>
      <c r="M12" s="2">
        <v>2242.6</v>
      </c>
      <c r="N12" s="47">
        <v>27.4</v>
      </c>
      <c r="O12" s="48">
        <v>0</v>
      </c>
      <c r="P12" s="49">
        <v>212.7</v>
      </c>
      <c r="Q12" s="49">
        <v>0</v>
      </c>
      <c r="R12" s="46">
        <v>0.8</v>
      </c>
      <c r="S12" s="35">
        <f t="shared" si="2"/>
        <v>240.9</v>
      </c>
    </row>
    <row r="13" spans="1:19" ht="12.75">
      <c r="A13" s="13">
        <v>41806</v>
      </c>
      <c r="B13" s="42">
        <v>1120.2</v>
      </c>
      <c r="C13" s="80">
        <v>169.9</v>
      </c>
      <c r="D13" s="3">
        <v>0</v>
      </c>
      <c r="E13" s="3">
        <v>3</v>
      </c>
      <c r="F13" s="3">
        <v>10.6</v>
      </c>
      <c r="G13" s="3">
        <v>0</v>
      </c>
      <c r="H13" s="3">
        <v>1.5</v>
      </c>
      <c r="I13" s="82">
        <f t="shared" si="0"/>
        <v>8.70000000000004</v>
      </c>
      <c r="J13" s="42">
        <v>1313.9</v>
      </c>
      <c r="K13" s="42">
        <v>1850</v>
      </c>
      <c r="L13" s="4">
        <f t="shared" si="1"/>
        <v>0.7102162162162162</v>
      </c>
      <c r="M13" s="2">
        <v>2242.6</v>
      </c>
      <c r="N13" s="47">
        <v>0</v>
      </c>
      <c r="O13" s="48">
        <v>0</v>
      </c>
      <c r="P13" s="49">
        <v>242.7</v>
      </c>
      <c r="Q13" s="49">
        <v>0.4</v>
      </c>
      <c r="R13" s="46">
        <v>0</v>
      </c>
      <c r="S13" s="35">
        <f t="shared" si="2"/>
        <v>243.1</v>
      </c>
    </row>
    <row r="14" spans="1:19" ht="12.75">
      <c r="A14" s="13">
        <v>41807</v>
      </c>
      <c r="B14" s="42">
        <v>610.9</v>
      </c>
      <c r="C14" s="80">
        <v>139.6</v>
      </c>
      <c r="D14" s="3">
        <v>0</v>
      </c>
      <c r="E14" s="3">
        <v>2.5</v>
      </c>
      <c r="F14" s="3">
        <v>0</v>
      </c>
      <c r="G14" s="3">
        <v>0</v>
      </c>
      <c r="H14" s="3">
        <v>17</v>
      </c>
      <c r="I14" s="82">
        <f t="shared" si="0"/>
        <v>4.400000000000006</v>
      </c>
      <c r="J14" s="42">
        <v>774.4</v>
      </c>
      <c r="K14" s="42">
        <v>3200</v>
      </c>
      <c r="L14" s="4">
        <f t="shared" si="1"/>
        <v>0.242</v>
      </c>
      <c r="M14" s="2">
        <v>2242.6</v>
      </c>
      <c r="N14" s="47">
        <v>1.5</v>
      </c>
      <c r="O14" s="53">
        <v>0</v>
      </c>
      <c r="P14" s="54">
        <v>217.3</v>
      </c>
      <c r="Q14" s="49">
        <v>0</v>
      </c>
      <c r="R14" s="46">
        <v>0</v>
      </c>
      <c r="S14" s="35">
        <f t="shared" si="2"/>
        <v>218.8</v>
      </c>
    </row>
    <row r="15" spans="1:19" ht="12.75">
      <c r="A15" s="13">
        <v>41808</v>
      </c>
      <c r="B15" s="42">
        <v>954.4</v>
      </c>
      <c r="C15" s="80">
        <v>355.5</v>
      </c>
      <c r="D15" s="3">
        <v>0</v>
      </c>
      <c r="E15" s="3">
        <v>1.9</v>
      </c>
      <c r="F15" s="3">
        <v>-0.4</v>
      </c>
      <c r="G15" s="3">
        <v>3</v>
      </c>
      <c r="H15" s="3">
        <f>12.8+1.3</f>
        <v>14.100000000000001</v>
      </c>
      <c r="I15" s="82">
        <f>J15-B15-C15-D15-E15-F15-G15-H15</f>
        <v>7.000000000000021</v>
      </c>
      <c r="J15" s="42">
        <v>1335.5</v>
      </c>
      <c r="K15" s="42">
        <v>1200</v>
      </c>
      <c r="L15" s="4">
        <f t="shared" si="1"/>
        <v>1.1129166666666668</v>
      </c>
      <c r="M15" s="2">
        <v>2242.6</v>
      </c>
      <c r="N15" s="47">
        <v>0</v>
      </c>
      <c r="O15" s="53">
        <v>0</v>
      </c>
      <c r="P15" s="54">
        <v>235.8</v>
      </c>
      <c r="Q15" s="49">
        <v>0</v>
      </c>
      <c r="R15" s="46">
        <v>0</v>
      </c>
      <c r="S15" s="35">
        <f t="shared" si="2"/>
        <v>235.8</v>
      </c>
    </row>
    <row r="16" spans="1:19" ht="12.75">
      <c r="A16" s="13">
        <v>41809</v>
      </c>
      <c r="B16" s="48">
        <v>1497</v>
      </c>
      <c r="C16" s="69">
        <v>165.2</v>
      </c>
      <c r="D16" s="79">
        <v>0</v>
      </c>
      <c r="E16" s="79">
        <v>5.5</v>
      </c>
      <c r="F16" s="79">
        <v>10.7</v>
      </c>
      <c r="G16" s="79">
        <v>0</v>
      </c>
      <c r="H16" s="79">
        <v>5.3</v>
      </c>
      <c r="I16" s="69">
        <f>J16-B16-C16-D16-E16-F16-G16-H16</f>
        <v>6.599999999999967</v>
      </c>
      <c r="J16" s="48">
        <v>1690.3</v>
      </c>
      <c r="K16" s="56">
        <v>1600</v>
      </c>
      <c r="L16" s="4">
        <f>J15/K16</f>
        <v>0.8346875</v>
      </c>
      <c r="M16" s="2">
        <v>2242.6</v>
      </c>
      <c r="N16" s="47">
        <v>0</v>
      </c>
      <c r="O16" s="53">
        <v>0</v>
      </c>
      <c r="P16" s="54">
        <v>272.3</v>
      </c>
      <c r="Q16" s="49">
        <v>0</v>
      </c>
      <c r="R16" s="46">
        <v>0.5</v>
      </c>
      <c r="S16" s="35">
        <f t="shared" si="2"/>
        <v>272.8</v>
      </c>
    </row>
    <row r="17" spans="1:19" ht="12.75">
      <c r="A17" s="13">
        <v>41810</v>
      </c>
      <c r="B17" s="42">
        <v>3222.4</v>
      </c>
      <c r="C17" s="80">
        <v>272.8</v>
      </c>
      <c r="D17" s="3">
        <v>0</v>
      </c>
      <c r="E17" s="3">
        <v>3.3</v>
      </c>
      <c r="F17" s="3">
        <v>7.1</v>
      </c>
      <c r="G17" s="3">
        <v>0</v>
      </c>
      <c r="H17" s="3">
        <v>15.4</v>
      </c>
      <c r="I17" s="82">
        <f t="shared" si="0"/>
        <v>1.3999999999999897</v>
      </c>
      <c r="J17" s="42">
        <v>3522.4</v>
      </c>
      <c r="K17" s="56">
        <v>1400</v>
      </c>
      <c r="L17" s="4">
        <f t="shared" si="1"/>
        <v>2.516</v>
      </c>
      <c r="M17" s="2">
        <v>2242.6</v>
      </c>
      <c r="N17" s="47">
        <v>0</v>
      </c>
      <c r="O17" s="53">
        <v>0</v>
      </c>
      <c r="P17" s="54">
        <v>256.25</v>
      </c>
      <c r="Q17" s="49">
        <v>0</v>
      </c>
      <c r="R17" s="46">
        <v>0.2</v>
      </c>
      <c r="S17" s="35">
        <f t="shared" si="2"/>
        <v>256.45</v>
      </c>
    </row>
    <row r="18" spans="1:19" ht="12.75">
      <c r="A18" s="13">
        <v>41813</v>
      </c>
      <c r="B18" s="42">
        <v>1561.1</v>
      </c>
      <c r="C18" s="80">
        <v>444</v>
      </c>
      <c r="D18" s="3">
        <v>0</v>
      </c>
      <c r="E18" s="3">
        <v>1.4</v>
      </c>
      <c r="F18" s="3">
        <v>1.7</v>
      </c>
      <c r="G18" s="3">
        <v>0</v>
      </c>
      <c r="H18" s="3">
        <v>2.6</v>
      </c>
      <c r="I18" s="82">
        <f t="shared" si="0"/>
        <v>0.7000000000000903</v>
      </c>
      <c r="J18" s="42">
        <v>2011.5</v>
      </c>
      <c r="K18" s="42">
        <v>1200</v>
      </c>
      <c r="L18" s="4">
        <f t="shared" si="1"/>
        <v>1.67625</v>
      </c>
      <c r="M18" s="2">
        <v>2242.6</v>
      </c>
      <c r="N18" s="47">
        <v>0</v>
      </c>
      <c r="O18" s="53">
        <v>0</v>
      </c>
      <c r="P18" s="54">
        <v>120.7</v>
      </c>
      <c r="Q18" s="49">
        <v>1.3</v>
      </c>
      <c r="R18" s="46">
        <v>0</v>
      </c>
      <c r="S18" s="35">
        <f>N18+O18+Q18+P18+R18</f>
        <v>122</v>
      </c>
    </row>
    <row r="19" spans="1:19" ht="12.75">
      <c r="A19" s="13">
        <v>41814</v>
      </c>
      <c r="B19" s="42">
        <v>766.2</v>
      </c>
      <c r="C19" s="80">
        <v>557.5</v>
      </c>
      <c r="D19" s="3">
        <v>0</v>
      </c>
      <c r="E19" s="3">
        <v>1.7</v>
      </c>
      <c r="F19" s="3">
        <v>5.7</v>
      </c>
      <c r="G19" s="3">
        <v>0</v>
      </c>
      <c r="H19" s="3">
        <v>1.6</v>
      </c>
      <c r="I19" s="82">
        <f t="shared" si="0"/>
        <v>2.200000000000046</v>
      </c>
      <c r="J19" s="42">
        <v>1334.9</v>
      </c>
      <c r="K19" s="42">
        <v>1800</v>
      </c>
      <c r="L19" s="4">
        <f t="shared" si="1"/>
        <v>0.7416111111111111</v>
      </c>
      <c r="M19" s="2">
        <v>2242.6</v>
      </c>
      <c r="N19" s="47">
        <v>0</v>
      </c>
      <c r="O19" s="53">
        <v>0</v>
      </c>
      <c r="P19" s="54">
        <v>125.4</v>
      </c>
      <c r="Q19" s="49">
        <v>0</v>
      </c>
      <c r="R19" s="46">
        <v>2.3</v>
      </c>
      <c r="S19" s="35">
        <f>N19+O19+Q19+P19+R19</f>
        <v>127.7</v>
      </c>
    </row>
    <row r="20" spans="1:19" ht="12.75">
      <c r="A20" s="13">
        <v>41815</v>
      </c>
      <c r="B20" s="42">
        <v>937.3</v>
      </c>
      <c r="C20" s="80">
        <v>926.5</v>
      </c>
      <c r="D20" s="3">
        <v>0</v>
      </c>
      <c r="E20" s="3">
        <v>5.2</v>
      </c>
      <c r="F20" s="3">
        <v>0.5</v>
      </c>
      <c r="G20" s="3">
        <v>0</v>
      </c>
      <c r="H20" s="3">
        <v>0.2</v>
      </c>
      <c r="I20" s="82">
        <f t="shared" si="0"/>
        <v>8.000000000000092</v>
      </c>
      <c r="J20" s="42">
        <v>1877.7</v>
      </c>
      <c r="K20" s="42">
        <v>1900</v>
      </c>
      <c r="L20" s="4">
        <f t="shared" si="1"/>
        <v>0.9882631578947368</v>
      </c>
      <c r="M20" s="2">
        <v>2242.6</v>
      </c>
      <c r="N20" s="47">
        <v>2.2</v>
      </c>
      <c r="O20" s="53">
        <v>0</v>
      </c>
      <c r="P20" s="54">
        <v>52.7</v>
      </c>
      <c r="Q20" s="49">
        <v>0</v>
      </c>
      <c r="R20" s="46">
        <v>0</v>
      </c>
      <c r="S20" s="35">
        <f t="shared" si="2"/>
        <v>54.900000000000006</v>
      </c>
    </row>
    <row r="21" spans="1:19" ht="12.75">
      <c r="A21" s="13">
        <v>41816</v>
      </c>
      <c r="B21" s="42">
        <v>2979.1</v>
      </c>
      <c r="C21" s="80">
        <v>1280.6</v>
      </c>
      <c r="D21" s="3">
        <v>0</v>
      </c>
      <c r="E21" s="3">
        <v>12.1</v>
      </c>
      <c r="F21" s="3">
        <v>4.1</v>
      </c>
      <c r="G21" s="3">
        <v>0</v>
      </c>
      <c r="H21" s="3">
        <v>0</v>
      </c>
      <c r="I21" s="82">
        <f t="shared" si="0"/>
        <v>1.3000000000000007</v>
      </c>
      <c r="J21" s="42">
        <v>4277.2</v>
      </c>
      <c r="K21" s="42">
        <v>2700</v>
      </c>
      <c r="L21" s="4">
        <f t="shared" si="1"/>
        <v>1.584148148148148</v>
      </c>
      <c r="M21" s="2">
        <v>2242.6</v>
      </c>
      <c r="N21" s="47">
        <v>0</v>
      </c>
      <c r="O21" s="53">
        <v>0</v>
      </c>
      <c r="P21" s="54">
        <v>44.5</v>
      </c>
      <c r="Q21" s="49">
        <v>0</v>
      </c>
      <c r="R21" s="46">
        <v>0.8</v>
      </c>
      <c r="S21" s="35">
        <f t="shared" si="2"/>
        <v>45.3</v>
      </c>
    </row>
    <row r="22" spans="1:19" ht="13.5" thickBot="1">
      <c r="A22" s="13">
        <v>41817</v>
      </c>
      <c r="B22" s="42">
        <v>4395.9</v>
      </c>
      <c r="C22" s="81">
        <v>1787.2</v>
      </c>
      <c r="D22" s="7">
        <v>11.5</v>
      </c>
      <c r="E22" s="7">
        <v>0.9</v>
      </c>
      <c r="F22" s="7">
        <v>2.3</v>
      </c>
      <c r="G22" s="7">
        <v>0</v>
      </c>
      <c r="H22" s="7">
        <v>9.8</v>
      </c>
      <c r="I22" s="82">
        <f t="shared" si="0"/>
        <v>6.600000000000136</v>
      </c>
      <c r="J22" s="42">
        <v>6214.2</v>
      </c>
      <c r="K22" s="42">
        <v>3389.9</v>
      </c>
      <c r="L22" s="4">
        <f t="shared" si="1"/>
        <v>1.8331514203958819</v>
      </c>
      <c r="M22" s="2">
        <v>2242.6</v>
      </c>
      <c r="N22" s="47">
        <v>15.3</v>
      </c>
      <c r="O22" s="53">
        <v>0</v>
      </c>
      <c r="P22" s="54">
        <v>128.7</v>
      </c>
      <c r="Q22" s="49">
        <v>25.2</v>
      </c>
      <c r="R22" s="46">
        <v>1.2</v>
      </c>
      <c r="S22" s="35">
        <f t="shared" si="2"/>
        <v>170.39999999999998</v>
      </c>
    </row>
    <row r="23" spans="1:19" ht="13.5" thickBot="1">
      <c r="A23" s="39" t="s">
        <v>33</v>
      </c>
      <c r="B23" s="43">
        <f aca="true" t="shared" si="3" ref="B23:K23">SUM(B4:B22)</f>
        <v>34238</v>
      </c>
      <c r="C23" s="43">
        <f t="shared" si="3"/>
        <v>7128.599999999999</v>
      </c>
      <c r="D23" s="43">
        <f t="shared" si="3"/>
        <v>-327.5</v>
      </c>
      <c r="E23" s="14">
        <f t="shared" si="3"/>
        <v>64.4</v>
      </c>
      <c r="F23" s="14">
        <f t="shared" si="3"/>
        <v>574.8000000000002</v>
      </c>
      <c r="G23" s="14">
        <f t="shared" si="3"/>
        <v>589.5</v>
      </c>
      <c r="H23" s="14">
        <f t="shared" si="3"/>
        <v>242.6</v>
      </c>
      <c r="I23" s="43">
        <f t="shared" si="3"/>
        <v>99.10000000000072</v>
      </c>
      <c r="J23" s="43">
        <f t="shared" si="3"/>
        <v>42609.5</v>
      </c>
      <c r="K23" s="43">
        <f t="shared" si="3"/>
        <v>37119.9</v>
      </c>
      <c r="L23" s="15">
        <f t="shared" si="1"/>
        <v>1.1478883294405426</v>
      </c>
      <c r="M23" s="2"/>
      <c r="N23" s="93">
        <f>SUM(N4:N22)</f>
        <v>46.4</v>
      </c>
      <c r="O23" s="93">
        <f>SUM(O4:O22)</f>
        <v>47</v>
      </c>
      <c r="P23" s="93">
        <f>SUM(P4:P22)</f>
        <v>2879.4499999999994</v>
      </c>
      <c r="Q23" s="93">
        <f>SUM(Q4:Q22)</f>
        <v>27.5</v>
      </c>
      <c r="R23" s="93">
        <f>SUM(R4:R22)</f>
        <v>8.45</v>
      </c>
      <c r="S23" s="93">
        <f>N23+O23+Q23+P23+R23</f>
        <v>3008.7999999999993</v>
      </c>
    </row>
    <row r="24" spans="1:13" ht="12.75">
      <c r="A24" s="1"/>
      <c r="B24" s="12"/>
      <c r="C24" s="12"/>
      <c r="D24" s="1"/>
      <c r="E24" s="1"/>
      <c r="F24" s="1"/>
      <c r="G24" s="1"/>
      <c r="H24" s="1"/>
      <c r="I24" s="12"/>
      <c r="J24" s="12"/>
      <c r="K24" s="12"/>
      <c r="L24" s="1"/>
      <c r="M24" s="1"/>
    </row>
    <row r="25" spans="1:13" ht="17.25" customHeight="1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9" ht="15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  <c r="N26" s="115" t="s">
        <v>41</v>
      </c>
      <c r="O26" s="115"/>
      <c r="P26" s="115"/>
      <c r="Q26" s="115"/>
      <c r="R26" s="85"/>
      <c r="S26" s="85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17" t="s">
        <v>34</v>
      </c>
      <c r="O27" s="117"/>
      <c r="P27" s="117"/>
      <c r="Q27" s="117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07">
        <v>41821</v>
      </c>
      <c r="O28" s="118">
        <f>'[1]червень'!$D$143</f>
        <v>117976.29</v>
      </c>
      <c r="P28" s="118"/>
      <c r="Q28" s="118"/>
      <c r="R28" s="94"/>
      <c r="S28" s="94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08"/>
      <c r="O29" s="118"/>
      <c r="P29" s="118"/>
      <c r="Q29" s="118"/>
      <c r="R29" s="94"/>
      <c r="S29" s="94"/>
    </row>
    <row r="30" spans="1:19" ht="12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O30" s="59" t="s">
        <v>42</v>
      </c>
      <c r="P30" s="60" t="s">
        <v>55</v>
      </c>
      <c r="Q30" s="83">
        <f>'[1]червень'!$I$143</f>
        <v>104151.07</v>
      </c>
      <c r="R30" s="90"/>
      <c r="S30" s="91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109" t="s">
        <v>56</v>
      </c>
      <c r="P31" s="110"/>
      <c r="Q31" s="61">
        <f>'[1]червень'!$I$142</f>
        <v>0</v>
      </c>
      <c r="R31" s="92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11" t="s">
        <v>57</v>
      </c>
      <c r="P32" s="111"/>
      <c r="Q32" s="83">
        <f>'[1]червень'!$I$140</f>
        <v>13829.857960000001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12" t="s">
        <v>60</v>
      </c>
      <c r="P33" s="113"/>
      <c r="Q33" s="61">
        <v>0</v>
      </c>
      <c r="R33" s="92"/>
      <c r="S33" s="91"/>
    </row>
    <row r="34" spans="1:13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9" ht="15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N36" s="115" t="s">
        <v>35</v>
      </c>
      <c r="O36" s="115"/>
      <c r="P36" s="115"/>
      <c r="Q36" s="115"/>
      <c r="R36" s="88"/>
      <c r="S36" s="88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16" t="s">
        <v>36</v>
      </c>
      <c r="O37" s="116"/>
      <c r="P37" s="116"/>
      <c r="Q37" s="116"/>
      <c r="R37" s="89"/>
      <c r="S37" s="89"/>
    </row>
    <row r="38" spans="1:19" ht="12.75" customHeight="1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07">
        <v>41821</v>
      </c>
      <c r="O38" s="114">
        <v>0</v>
      </c>
      <c r="P38" s="114"/>
      <c r="Q38" s="114"/>
      <c r="R38" s="87"/>
      <c r="S38" s="87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08"/>
      <c r="O39" s="114"/>
      <c r="P39" s="114"/>
      <c r="Q39" s="114"/>
      <c r="R39" s="87"/>
      <c r="S39" s="87"/>
    </row>
    <row r="40" spans="1:13" ht="12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</sheetData>
  <mergeCells count="15">
    <mergeCell ref="N37:Q37"/>
    <mergeCell ref="N38:N39"/>
    <mergeCell ref="O38:Q39"/>
    <mergeCell ref="O31:P31"/>
    <mergeCell ref="O32:P32"/>
    <mergeCell ref="O33:P33"/>
    <mergeCell ref="N36:Q36"/>
    <mergeCell ref="N26:Q26"/>
    <mergeCell ref="N27:Q27"/>
    <mergeCell ref="N28:N29"/>
    <mergeCell ref="O28:Q29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49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24" sqref="G24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9" t="s">
        <v>92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1"/>
      <c r="M1" s="1"/>
      <c r="N1" s="122" t="s">
        <v>94</v>
      </c>
      <c r="O1" s="106"/>
      <c r="P1" s="106"/>
      <c r="Q1" s="106"/>
      <c r="R1" s="106"/>
      <c r="S1" s="123"/>
    </row>
    <row r="2" spans="1:19" ht="16.5" thickBot="1">
      <c r="A2" s="124" t="s">
        <v>95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6"/>
      <c r="M2" s="1"/>
      <c r="N2" s="127" t="s">
        <v>96</v>
      </c>
      <c r="O2" s="128"/>
      <c r="P2" s="128"/>
      <c r="Q2" s="128"/>
      <c r="R2" s="128"/>
      <c r="S2" s="12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93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41821</v>
      </c>
      <c r="B4" s="42">
        <v>621.7</v>
      </c>
      <c r="C4" s="80">
        <v>86.7</v>
      </c>
      <c r="D4" s="3">
        <v>0</v>
      </c>
      <c r="E4" s="3">
        <v>1.4</v>
      </c>
      <c r="F4" s="3">
        <v>13.3</v>
      </c>
      <c r="G4" s="3">
        <v>0</v>
      </c>
      <c r="H4" s="3">
        <v>1.3</v>
      </c>
      <c r="I4" s="42">
        <f aca="true" t="shared" si="0" ref="I4:I26">J4-B4-C4-D4-E4-F4-G4-H4</f>
        <v>-1.4000000000000494</v>
      </c>
      <c r="J4" s="42">
        <v>723</v>
      </c>
      <c r="K4" s="42">
        <v>720</v>
      </c>
      <c r="L4" s="4">
        <f aca="true" t="shared" si="1" ref="L4:L27">J4/K4</f>
        <v>1.0041666666666667</v>
      </c>
      <c r="M4" s="2">
        <f>AVERAGE(J4:J26)</f>
        <v>1904.7973913043477</v>
      </c>
      <c r="N4" s="44">
        <v>0</v>
      </c>
      <c r="O4" s="45">
        <v>0</v>
      </c>
      <c r="P4" s="46">
        <v>103</v>
      </c>
      <c r="Q4" s="46">
        <v>0</v>
      </c>
      <c r="R4" s="46">
        <v>1</v>
      </c>
      <c r="S4" s="35">
        <f>N4+O4+Q4+P4+R4</f>
        <v>104</v>
      </c>
    </row>
    <row r="5" spans="1:19" ht="12.75">
      <c r="A5" s="13">
        <v>41822</v>
      </c>
      <c r="B5" s="42">
        <v>302.8</v>
      </c>
      <c r="C5" s="80">
        <v>77.4</v>
      </c>
      <c r="D5" s="3">
        <v>0</v>
      </c>
      <c r="E5" s="3">
        <v>6.8</v>
      </c>
      <c r="F5" s="3">
        <v>10.7</v>
      </c>
      <c r="G5" s="3">
        <v>0</v>
      </c>
      <c r="H5" s="3">
        <v>0.8</v>
      </c>
      <c r="I5" s="42">
        <f t="shared" si="0"/>
        <v>14.69999999999997</v>
      </c>
      <c r="J5" s="42">
        <v>413.2</v>
      </c>
      <c r="K5" s="42">
        <v>950</v>
      </c>
      <c r="L5" s="4">
        <f t="shared" si="1"/>
        <v>0.43494736842105264</v>
      </c>
      <c r="M5" s="2">
        <v>1904.8</v>
      </c>
      <c r="N5" s="47">
        <v>18.4</v>
      </c>
      <c r="O5" s="48">
        <v>0</v>
      </c>
      <c r="P5" s="49">
        <v>242.3</v>
      </c>
      <c r="Q5" s="49">
        <v>0</v>
      </c>
      <c r="R5" s="46">
        <v>1.73</v>
      </c>
      <c r="S5" s="35">
        <f aca="true" t="shared" si="2" ref="S5:S26">N5+O5+Q5+P5+R5</f>
        <v>262.43</v>
      </c>
    </row>
    <row r="6" spans="1:19" ht="12.75">
      <c r="A6" s="13">
        <v>41823</v>
      </c>
      <c r="B6" s="42">
        <v>773.4</v>
      </c>
      <c r="C6" s="80">
        <v>83.7</v>
      </c>
      <c r="D6" s="3">
        <v>0</v>
      </c>
      <c r="E6" s="3">
        <v>1.7</v>
      </c>
      <c r="F6" s="3">
        <v>24.5</v>
      </c>
      <c r="G6" s="3">
        <v>591.6</v>
      </c>
      <c r="H6" s="3">
        <v>29.7</v>
      </c>
      <c r="I6" s="42">
        <f t="shared" si="0"/>
        <v>2.3000000000000007</v>
      </c>
      <c r="J6" s="42">
        <v>1506.9</v>
      </c>
      <c r="K6" s="42">
        <v>980</v>
      </c>
      <c r="L6" s="4">
        <f t="shared" si="1"/>
        <v>1.5376530612244899</v>
      </c>
      <c r="M6" s="2">
        <v>1904.8</v>
      </c>
      <c r="N6" s="50">
        <v>0</v>
      </c>
      <c r="O6" s="51">
        <v>0</v>
      </c>
      <c r="P6" s="52">
        <v>220.3</v>
      </c>
      <c r="Q6" s="52">
        <v>0</v>
      </c>
      <c r="R6" s="86">
        <v>0.3</v>
      </c>
      <c r="S6" s="35">
        <f t="shared" si="2"/>
        <v>220.60000000000002</v>
      </c>
    </row>
    <row r="7" spans="1:19" ht="12.75">
      <c r="A7" s="13">
        <v>41824</v>
      </c>
      <c r="B7" s="42">
        <v>2387.8</v>
      </c>
      <c r="C7" s="80">
        <v>194.2</v>
      </c>
      <c r="D7" s="3">
        <v>0</v>
      </c>
      <c r="E7" s="3">
        <v>2.1</v>
      </c>
      <c r="F7" s="3">
        <v>22.3</v>
      </c>
      <c r="G7" s="3">
        <v>0</v>
      </c>
      <c r="H7" s="3">
        <v>4.3</v>
      </c>
      <c r="I7" s="42">
        <f t="shared" si="0"/>
        <v>1.2999999999998275</v>
      </c>
      <c r="J7" s="42">
        <v>2612</v>
      </c>
      <c r="K7" s="42">
        <v>1600</v>
      </c>
      <c r="L7" s="4">
        <f t="shared" si="1"/>
        <v>1.6325</v>
      </c>
      <c r="M7" s="2">
        <v>1904.8</v>
      </c>
      <c r="N7" s="47">
        <v>0</v>
      </c>
      <c r="O7" s="48">
        <v>0</v>
      </c>
      <c r="P7" s="49">
        <v>403.6</v>
      </c>
      <c r="Q7" s="49">
        <v>2.5</v>
      </c>
      <c r="R7" s="46">
        <v>0</v>
      </c>
      <c r="S7" s="35">
        <f t="shared" si="2"/>
        <v>406.1</v>
      </c>
    </row>
    <row r="8" spans="1:19" ht="12.75">
      <c r="A8" s="13">
        <v>41827</v>
      </c>
      <c r="B8" s="42">
        <v>4729.2</v>
      </c>
      <c r="C8" s="80">
        <v>134.2</v>
      </c>
      <c r="D8" s="3">
        <v>0</v>
      </c>
      <c r="E8" s="3">
        <v>6.4</v>
      </c>
      <c r="F8" s="3">
        <v>33.1</v>
      </c>
      <c r="G8" s="3">
        <v>0</v>
      </c>
      <c r="H8" s="3">
        <v>15.6</v>
      </c>
      <c r="I8" s="42">
        <f t="shared" si="0"/>
        <v>13.700000000000012</v>
      </c>
      <c r="J8" s="42">
        <v>4932.2</v>
      </c>
      <c r="K8" s="42">
        <v>3100</v>
      </c>
      <c r="L8" s="4">
        <f t="shared" si="1"/>
        <v>1.591032258064516</v>
      </c>
      <c r="M8" s="2">
        <v>1904.8</v>
      </c>
      <c r="N8" s="47">
        <v>0</v>
      </c>
      <c r="O8" s="48">
        <v>0</v>
      </c>
      <c r="P8" s="49">
        <v>225.5</v>
      </c>
      <c r="Q8" s="49">
        <v>0</v>
      </c>
      <c r="R8" s="46">
        <v>0.5</v>
      </c>
      <c r="S8" s="35">
        <f t="shared" si="2"/>
        <v>226</v>
      </c>
    </row>
    <row r="9" spans="1:19" ht="12.75">
      <c r="A9" s="13">
        <v>41828</v>
      </c>
      <c r="B9" s="42">
        <v>540.4</v>
      </c>
      <c r="C9" s="80">
        <v>130.7</v>
      </c>
      <c r="D9" s="3">
        <v>11</v>
      </c>
      <c r="E9" s="3">
        <v>6.6</v>
      </c>
      <c r="F9" s="3">
        <v>23.4</v>
      </c>
      <c r="G9" s="3">
        <v>0</v>
      </c>
      <c r="H9" s="3">
        <v>13.8</v>
      </c>
      <c r="I9" s="42">
        <f t="shared" si="0"/>
        <v>9.940000000000065</v>
      </c>
      <c r="J9" s="42">
        <v>735.84</v>
      </c>
      <c r="K9" s="42">
        <v>1200</v>
      </c>
      <c r="L9" s="4">
        <f t="shared" si="1"/>
        <v>0.6132000000000001</v>
      </c>
      <c r="M9" s="2">
        <v>1904.8</v>
      </c>
      <c r="N9" s="47">
        <v>0</v>
      </c>
      <c r="O9" s="48">
        <v>0</v>
      </c>
      <c r="P9" s="49">
        <v>364.92</v>
      </c>
      <c r="Q9" s="49">
        <v>0</v>
      </c>
      <c r="R9" s="46">
        <v>2</v>
      </c>
      <c r="S9" s="35">
        <f t="shared" si="2"/>
        <v>366.92</v>
      </c>
    </row>
    <row r="10" spans="1:19" ht="12.75">
      <c r="A10" s="13">
        <v>41829</v>
      </c>
      <c r="B10" s="42">
        <v>790.5</v>
      </c>
      <c r="C10" s="80">
        <v>168.9</v>
      </c>
      <c r="D10" s="3">
        <v>0</v>
      </c>
      <c r="E10" s="3">
        <v>5.6</v>
      </c>
      <c r="F10" s="3">
        <v>67.4</v>
      </c>
      <c r="G10" s="3">
        <v>0</v>
      </c>
      <c r="H10" s="3">
        <v>57.8</v>
      </c>
      <c r="I10" s="82">
        <f t="shared" si="0"/>
        <v>25.500000000000043</v>
      </c>
      <c r="J10" s="42">
        <v>1115.7</v>
      </c>
      <c r="K10" s="56">
        <v>1100</v>
      </c>
      <c r="L10" s="4">
        <f t="shared" si="1"/>
        <v>1.0142727272727272</v>
      </c>
      <c r="M10" s="2">
        <v>1904.8</v>
      </c>
      <c r="N10" s="47">
        <v>0</v>
      </c>
      <c r="O10" s="48">
        <v>0</v>
      </c>
      <c r="P10" s="49">
        <v>373.7</v>
      </c>
      <c r="Q10" s="49">
        <v>0.43</v>
      </c>
      <c r="R10" s="46">
        <v>0.1</v>
      </c>
      <c r="S10" s="35">
        <f t="shared" si="2"/>
        <v>374.23</v>
      </c>
    </row>
    <row r="11" spans="1:19" ht="12.75">
      <c r="A11" s="13">
        <v>41830</v>
      </c>
      <c r="B11" s="42">
        <v>778.5</v>
      </c>
      <c r="C11" s="80">
        <v>115.4</v>
      </c>
      <c r="D11" s="3">
        <v>1.9</v>
      </c>
      <c r="E11" s="3">
        <v>1.8</v>
      </c>
      <c r="F11" s="3">
        <v>51.6</v>
      </c>
      <c r="G11" s="3">
        <v>0</v>
      </c>
      <c r="H11" s="3">
        <v>28.5</v>
      </c>
      <c r="I11" s="82">
        <f t="shared" si="0"/>
        <v>7.5000000000000355</v>
      </c>
      <c r="J11" s="42">
        <v>985.2</v>
      </c>
      <c r="K11" s="42">
        <v>1150</v>
      </c>
      <c r="L11" s="4">
        <f t="shared" si="1"/>
        <v>0.8566956521739131</v>
      </c>
      <c r="M11" s="2">
        <v>1904.8</v>
      </c>
      <c r="N11" s="47">
        <v>0</v>
      </c>
      <c r="O11" s="48">
        <v>0</v>
      </c>
      <c r="P11" s="49">
        <v>324.7</v>
      </c>
      <c r="Q11" s="49">
        <v>0</v>
      </c>
      <c r="R11" s="46">
        <v>0.5</v>
      </c>
      <c r="S11" s="35">
        <f t="shared" si="2"/>
        <v>325.2</v>
      </c>
    </row>
    <row r="12" spans="1:19" ht="12.75">
      <c r="A12" s="13">
        <v>41831</v>
      </c>
      <c r="B12" s="42">
        <v>734.4</v>
      </c>
      <c r="C12" s="80">
        <v>117.6</v>
      </c>
      <c r="D12" s="3">
        <v>0</v>
      </c>
      <c r="E12" s="3">
        <v>3.9</v>
      </c>
      <c r="F12" s="3">
        <v>80.1</v>
      </c>
      <c r="G12" s="3">
        <v>0</v>
      </c>
      <c r="H12" s="3">
        <v>16.7</v>
      </c>
      <c r="I12" s="82">
        <f t="shared" si="0"/>
        <v>5.400000000000052</v>
      </c>
      <c r="J12" s="42">
        <v>958.1</v>
      </c>
      <c r="K12" s="42">
        <v>1100</v>
      </c>
      <c r="L12" s="4">
        <f t="shared" si="1"/>
        <v>0.871</v>
      </c>
      <c r="M12" s="2">
        <v>1904.8</v>
      </c>
      <c r="N12" s="47">
        <v>1.3</v>
      </c>
      <c r="O12" s="48">
        <v>0</v>
      </c>
      <c r="P12" s="49">
        <v>313.4</v>
      </c>
      <c r="Q12" s="49">
        <v>0</v>
      </c>
      <c r="R12" s="46">
        <v>0.1</v>
      </c>
      <c r="S12" s="35">
        <f t="shared" si="2"/>
        <v>314.8</v>
      </c>
    </row>
    <row r="13" spans="1:19" ht="12.75">
      <c r="A13" s="13">
        <v>41834</v>
      </c>
      <c r="B13" s="42">
        <v>753.1</v>
      </c>
      <c r="C13" s="80">
        <v>84.6</v>
      </c>
      <c r="D13" s="3">
        <v>0</v>
      </c>
      <c r="E13" s="3">
        <v>4.6</v>
      </c>
      <c r="F13" s="3">
        <v>105.1</v>
      </c>
      <c r="G13" s="3">
        <v>0</v>
      </c>
      <c r="H13" s="3">
        <v>9.1</v>
      </c>
      <c r="I13" s="82">
        <f t="shared" si="0"/>
        <v>2.4999999999999947</v>
      </c>
      <c r="J13" s="42">
        <v>959</v>
      </c>
      <c r="K13" s="42">
        <v>1500</v>
      </c>
      <c r="L13" s="4">
        <f t="shared" si="1"/>
        <v>0.6393333333333333</v>
      </c>
      <c r="M13" s="2">
        <v>1904.8</v>
      </c>
      <c r="N13" s="47">
        <v>0</v>
      </c>
      <c r="O13" s="48">
        <v>0</v>
      </c>
      <c r="P13" s="49">
        <v>291.1</v>
      </c>
      <c r="Q13" s="49">
        <v>33</v>
      </c>
      <c r="R13" s="46">
        <v>0.8</v>
      </c>
      <c r="S13" s="35">
        <f t="shared" si="2"/>
        <v>324.90000000000003</v>
      </c>
    </row>
    <row r="14" spans="1:19" ht="12.75">
      <c r="A14" s="13">
        <v>41835</v>
      </c>
      <c r="B14" s="42">
        <v>3361</v>
      </c>
      <c r="C14" s="80">
        <v>194.9</v>
      </c>
      <c r="D14" s="3">
        <v>0</v>
      </c>
      <c r="E14" s="3">
        <v>6.9</v>
      </c>
      <c r="F14" s="3">
        <v>39.3</v>
      </c>
      <c r="G14" s="3">
        <v>0</v>
      </c>
      <c r="H14" s="3">
        <v>6.5</v>
      </c>
      <c r="I14" s="82">
        <f t="shared" si="0"/>
        <v>3.7000000000001805</v>
      </c>
      <c r="J14" s="42">
        <v>3612.3</v>
      </c>
      <c r="K14" s="42">
        <v>3200</v>
      </c>
      <c r="L14" s="4">
        <f t="shared" si="1"/>
        <v>1.1288437500000001</v>
      </c>
      <c r="M14" s="2">
        <v>1904.8</v>
      </c>
      <c r="N14" s="47">
        <v>0</v>
      </c>
      <c r="O14" s="53">
        <v>19.2</v>
      </c>
      <c r="P14" s="54">
        <v>440.9</v>
      </c>
      <c r="Q14" s="49">
        <v>0</v>
      </c>
      <c r="R14" s="46">
        <v>0.3</v>
      </c>
      <c r="S14" s="35">
        <f t="shared" si="2"/>
        <v>460.4</v>
      </c>
    </row>
    <row r="15" spans="1:19" ht="12.75">
      <c r="A15" s="13">
        <v>41836</v>
      </c>
      <c r="B15" s="42">
        <v>1219.7</v>
      </c>
      <c r="C15" s="80">
        <v>157.2</v>
      </c>
      <c r="D15" s="3">
        <v>6</v>
      </c>
      <c r="E15" s="3">
        <v>5.7</v>
      </c>
      <c r="F15" s="3">
        <v>3.7</v>
      </c>
      <c r="G15" s="3">
        <v>0</v>
      </c>
      <c r="H15" s="3">
        <v>11.2</v>
      </c>
      <c r="I15" s="82">
        <f>J15-B15-C15-D15-E15-F15-G15-H15</f>
        <v>4.999999999999968</v>
      </c>
      <c r="J15" s="42">
        <v>1408.5</v>
      </c>
      <c r="K15" s="42">
        <v>1600</v>
      </c>
      <c r="L15" s="4">
        <f t="shared" si="1"/>
        <v>0.8803125</v>
      </c>
      <c r="M15" s="2">
        <v>1904.8</v>
      </c>
      <c r="N15" s="47">
        <v>27.7</v>
      </c>
      <c r="O15" s="53">
        <v>0</v>
      </c>
      <c r="P15" s="54">
        <v>373.9</v>
      </c>
      <c r="Q15" s="49">
        <v>0</v>
      </c>
      <c r="R15" s="46">
        <v>6.2</v>
      </c>
      <c r="S15" s="35">
        <f t="shared" si="2"/>
        <v>407.79999999999995</v>
      </c>
    </row>
    <row r="16" spans="1:19" ht="12.75">
      <c r="A16" s="13">
        <v>41837</v>
      </c>
      <c r="B16" s="48">
        <v>701.2</v>
      </c>
      <c r="C16" s="69">
        <v>74</v>
      </c>
      <c r="D16" s="79">
        <v>0</v>
      </c>
      <c r="E16" s="79">
        <v>2.1</v>
      </c>
      <c r="F16" s="79">
        <v>1</v>
      </c>
      <c r="G16" s="79">
        <v>0</v>
      </c>
      <c r="H16" s="79">
        <v>0</v>
      </c>
      <c r="I16" s="69">
        <f>J16-B16-C16-D16-E16-F16-G16-H16</f>
        <v>1.5999999999999317</v>
      </c>
      <c r="J16" s="48">
        <v>779.9</v>
      </c>
      <c r="K16" s="56">
        <v>1500</v>
      </c>
      <c r="L16" s="4">
        <f>J15/K16</f>
        <v>0.939</v>
      </c>
      <c r="M16" s="2">
        <v>1904.8</v>
      </c>
      <c r="N16" s="47">
        <v>53.5</v>
      </c>
      <c r="O16" s="53">
        <v>0</v>
      </c>
      <c r="P16" s="54">
        <v>489.74</v>
      </c>
      <c r="Q16" s="49">
        <v>0</v>
      </c>
      <c r="R16" s="46">
        <v>0.72</v>
      </c>
      <c r="S16" s="35">
        <f t="shared" si="2"/>
        <v>543.96</v>
      </c>
    </row>
    <row r="17" spans="1:19" ht="12.75">
      <c r="A17" s="13">
        <v>41838</v>
      </c>
      <c r="B17" s="42">
        <v>1732.95</v>
      </c>
      <c r="C17" s="80">
        <v>122.7</v>
      </c>
      <c r="D17" s="3">
        <v>0</v>
      </c>
      <c r="E17" s="3">
        <v>8.8</v>
      </c>
      <c r="F17" s="3">
        <v>2.3</v>
      </c>
      <c r="G17" s="3">
        <v>0</v>
      </c>
      <c r="H17" s="3">
        <v>5.7</v>
      </c>
      <c r="I17" s="82">
        <f t="shared" si="0"/>
        <v>3.450000000000041</v>
      </c>
      <c r="J17" s="42">
        <v>1875.9</v>
      </c>
      <c r="K17" s="56">
        <v>1500</v>
      </c>
      <c r="L17" s="4">
        <f t="shared" si="1"/>
        <v>1.2506000000000002</v>
      </c>
      <c r="M17" s="2">
        <v>1904.8</v>
      </c>
      <c r="N17" s="47">
        <v>0</v>
      </c>
      <c r="O17" s="53">
        <v>0</v>
      </c>
      <c r="P17" s="54">
        <v>554.1</v>
      </c>
      <c r="Q17" s="49">
        <v>0</v>
      </c>
      <c r="R17" s="46">
        <v>2.6</v>
      </c>
      <c r="S17" s="35">
        <f t="shared" si="2"/>
        <v>556.7</v>
      </c>
    </row>
    <row r="18" spans="1:19" ht="12.75">
      <c r="A18" s="13">
        <v>41841</v>
      </c>
      <c r="B18" s="42">
        <v>1746.8</v>
      </c>
      <c r="C18" s="80">
        <v>156.1</v>
      </c>
      <c r="D18" s="3">
        <v>0</v>
      </c>
      <c r="E18" s="3">
        <v>6.4</v>
      </c>
      <c r="F18" s="3">
        <v>1.3</v>
      </c>
      <c r="G18" s="3">
        <v>0</v>
      </c>
      <c r="H18" s="3">
        <v>0.9</v>
      </c>
      <c r="I18" s="82">
        <f t="shared" si="0"/>
        <v>9.90000000000014</v>
      </c>
      <c r="J18" s="42">
        <v>1921.4</v>
      </c>
      <c r="K18" s="42">
        <v>1800</v>
      </c>
      <c r="L18" s="4">
        <f t="shared" si="1"/>
        <v>1.0674444444444444</v>
      </c>
      <c r="M18" s="2">
        <v>1904.8</v>
      </c>
      <c r="N18" s="47">
        <v>2.8</v>
      </c>
      <c r="O18" s="53">
        <v>0</v>
      </c>
      <c r="P18" s="54">
        <v>709.04</v>
      </c>
      <c r="Q18" s="49">
        <v>0</v>
      </c>
      <c r="R18" s="46">
        <v>0.7</v>
      </c>
      <c r="S18" s="35">
        <f>N18+O18+Q18+P18+R18</f>
        <v>712.54</v>
      </c>
    </row>
    <row r="19" spans="1:19" ht="12.75">
      <c r="A19" s="13">
        <v>41842</v>
      </c>
      <c r="B19" s="42">
        <v>2241.1</v>
      </c>
      <c r="C19" s="80">
        <v>269.5</v>
      </c>
      <c r="D19" s="3">
        <v>0.3</v>
      </c>
      <c r="E19" s="3">
        <v>8.1</v>
      </c>
      <c r="F19" s="3">
        <v>6.3</v>
      </c>
      <c r="G19" s="3">
        <v>0</v>
      </c>
      <c r="H19" s="3">
        <v>0.2</v>
      </c>
      <c r="I19" s="82">
        <f t="shared" si="0"/>
        <v>5.8000000000002725</v>
      </c>
      <c r="J19" s="42">
        <v>2531.3</v>
      </c>
      <c r="K19" s="42">
        <v>2760</v>
      </c>
      <c r="L19" s="4">
        <f t="shared" si="1"/>
        <v>0.9171376811594204</v>
      </c>
      <c r="M19" s="2">
        <v>1904.8</v>
      </c>
      <c r="N19" s="47">
        <v>0</v>
      </c>
      <c r="O19" s="53">
        <v>0</v>
      </c>
      <c r="P19" s="54">
        <v>178.6</v>
      </c>
      <c r="Q19" s="49">
        <v>0</v>
      </c>
      <c r="R19" s="46">
        <v>0.6</v>
      </c>
      <c r="S19" s="35">
        <f>N19+O19+Q19+P19+R19</f>
        <v>179.2</v>
      </c>
    </row>
    <row r="20" spans="1:19" ht="12.75">
      <c r="A20" s="13">
        <v>41843</v>
      </c>
      <c r="B20" s="42">
        <v>1734.5</v>
      </c>
      <c r="C20" s="80">
        <v>211.3</v>
      </c>
      <c r="D20" s="3">
        <v>0</v>
      </c>
      <c r="E20" s="3">
        <v>1.3</v>
      </c>
      <c r="F20" s="3">
        <v>1</v>
      </c>
      <c r="G20" s="3">
        <v>0.1</v>
      </c>
      <c r="H20" s="3">
        <v>3.2</v>
      </c>
      <c r="I20" s="82">
        <f t="shared" si="0"/>
        <v>4.899999999999943</v>
      </c>
      <c r="J20" s="42">
        <v>1956.3</v>
      </c>
      <c r="K20" s="42">
        <v>1200</v>
      </c>
      <c r="L20" s="4">
        <f t="shared" si="1"/>
        <v>1.63025</v>
      </c>
      <c r="M20" s="2">
        <v>1904.8</v>
      </c>
      <c r="N20" s="47">
        <v>2.2</v>
      </c>
      <c r="O20" s="53">
        <v>0</v>
      </c>
      <c r="P20" s="54">
        <v>373.93</v>
      </c>
      <c r="Q20" s="49">
        <v>0</v>
      </c>
      <c r="R20" s="46">
        <v>3.83</v>
      </c>
      <c r="S20" s="35">
        <f t="shared" si="2"/>
        <v>379.96</v>
      </c>
    </row>
    <row r="21" spans="1:19" ht="12.75">
      <c r="A21" s="13">
        <v>41844</v>
      </c>
      <c r="B21" s="42">
        <v>762.6</v>
      </c>
      <c r="C21" s="80">
        <v>326.8</v>
      </c>
      <c r="D21" s="3">
        <v>0</v>
      </c>
      <c r="E21" s="3">
        <v>3.3</v>
      </c>
      <c r="F21" s="3">
        <v>3.5</v>
      </c>
      <c r="G21" s="3">
        <v>0</v>
      </c>
      <c r="H21" s="3">
        <v>10.8</v>
      </c>
      <c r="I21" s="82">
        <f t="shared" si="0"/>
        <v>2.0999999999998735</v>
      </c>
      <c r="J21" s="42">
        <v>1109.1</v>
      </c>
      <c r="K21" s="42">
        <v>1500</v>
      </c>
      <c r="L21" s="4">
        <f t="shared" si="1"/>
        <v>0.7394</v>
      </c>
      <c r="M21" s="2">
        <v>1904.8</v>
      </c>
      <c r="N21" s="47">
        <v>0</v>
      </c>
      <c r="O21" s="53">
        <v>0</v>
      </c>
      <c r="P21" s="54">
        <v>329.94</v>
      </c>
      <c r="Q21" s="49">
        <v>0</v>
      </c>
      <c r="R21" s="46">
        <v>2.34</v>
      </c>
      <c r="S21" s="35">
        <f t="shared" si="2"/>
        <v>332.28</v>
      </c>
    </row>
    <row r="22" spans="1:19" ht="12.75">
      <c r="A22" s="13">
        <v>41845</v>
      </c>
      <c r="B22" s="42">
        <v>586.4</v>
      </c>
      <c r="C22" s="81">
        <v>482.7</v>
      </c>
      <c r="D22" s="7">
        <v>0</v>
      </c>
      <c r="E22" s="7">
        <v>8.8</v>
      </c>
      <c r="F22" s="7">
        <v>3.7</v>
      </c>
      <c r="G22" s="7">
        <v>0</v>
      </c>
      <c r="H22" s="7">
        <v>0</v>
      </c>
      <c r="I22" s="82">
        <f t="shared" si="0"/>
        <v>4.199999999999988</v>
      </c>
      <c r="J22" s="42">
        <v>1085.8</v>
      </c>
      <c r="K22" s="42">
        <v>1400</v>
      </c>
      <c r="L22" s="4">
        <f t="shared" si="1"/>
        <v>0.7755714285714286</v>
      </c>
      <c r="M22" s="2">
        <v>1904.8</v>
      </c>
      <c r="N22" s="47">
        <v>0</v>
      </c>
      <c r="O22" s="53">
        <v>0</v>
      </c>
      <c r="P22" s="54">
        <v>259.1</v>
      </c>
      <c r="Q22" s="49">
        <v>0</v>
      </c>
      <c r="R22" s="46">
        <v>17.84</v>
      </c>
      <c r="S22" s="35">
        <f t="shared" si="2"/>
        <v>276.94</v>
      </c>
    </row>
    <row r="23" spans="1:19" ht="12.75">
      <c r="A23" s="13">
        <v>41848</v>
      </c>
      <c r="B23" s="42">
        <v>735.9</v>
      </c>
      <c r="C23" s="81">
        <v>816.1</v>
      </c>
      <c r="D23" s="7">
        <v>0</v>
      </c>
      <c r="E23" s="7">
        <v>10.7</v>
      </c>
      <c r="F23" s="7">
        <v>1</v>
      </c>
      <c r="G23" s="7">
        <v>0</v>
      </c>
      <c r="H23" s="7">
        <v>23.7</v>
      </c>
      <c r="I23" s="82">
        <f t="shared" si="0"/>
        <v>1.399999999999956</v>
      </c>
      <c r="J23" s="42">
        <v>1588.8</v>
      </c>
      <c r="K23" s="42">
        <v>1100</v>
      </c>
      <c r="L23" s="4">
        <f t="shared" si="1"/>
        <v>1.4443636363636363</v>
      </c>
      <c r="M23" s="2">
        <v>1904.8</v>
      </c>
      <c r="N23" s="47">
        <v>15.4</v>
      </c>
      <c r="O23" s="53">
        <v>0</v>
      </c>
      <c r="P23" s="54">
        <v>421</v>
      </c>
      <c r="Q23" s="49">
        <v>0</v>
      </c>
      <c r="R23" s="46">
        <v>66.5</v>
      </c>
      <c r="S23" s="35">
        <f t="shared" si="2"/>
        <v>502.9</v>
      </c>
    </row>
    <row r="24" spans="1:19" ht="12.75">
      <c r="A24" s="13">
        <v>41849</v>
      </c>
      <c r="B24" s="42">
        <v>2544.3</v>
      </c>
      <c r="C24" s="81">
        <v>1834.2</v>
      </c>
      <c r="D24" s="7">
        <v>0</v>
      </c>
      <c r="E24" s="7">
        <v>2</v>
      </c>
      <c r="F24" s="7">
        <v>15.2</v>
      </c>
      <c r="G24" s="7">
        <v>0</v>
      </c>
      <c r="H24" s="7">
        <v>0</v>
      </c>
      <c r="I24" s="82">
        <f t="shared" si="0"/>
        <v>7.999999999999591</v>
      </c>
      <c r="J24" s="42">
        <v>4403.7</v>
      </c>
      <c r="K24" s="42">
        <v>2500</v>
      </c>
      <c r="L24" s="4">
        <f t="shared" si="1"/>
        <v>1.76148</v>
      </c>
      <c r="M24" s="2">
        <v>1904.8</v>
      </c>
      <c r="N24" s="47">
        <v>0</v>
      </c>
      <c r="O24" s="53">
        <v>0</v>
      </c>
      <c r="P24" s="54">
        <v>443.4</v>
      </c>
      <c r="Q24" s="49">
        <v>0</v>
      </c>
      <c r="R24" s="46">
        <v>5.4</v>
      </c>
      <c r="S24" s="35">
        <f t="shared" si="2"/>
        <v>448.79999999999995</v>
      </c>
    </row>
    <row r="25" spans="1:19" ht="12.75">
      <c r="A25" s="13">
        <v>41850</v>
      </c>
      <c r="B25" s="42">
        <v>3090.8</v>
      </c>
      <c r="C25" s="81">
        <v>1191.3</v>
      </c>
      <c r="D25" s="7">
        <v>11.5</v>
      </c>
      <c r="E25" s="7">
        <v>4.5</v>
      </c>
      <c r="F25" s="7">
        <v>4.6</v>
      </c>
      <c r="G25" s="7">
        <v>0</v>
      </c>
      <c r="H25" s="7">
        <v>14.8</v>
      </c>
      <c r="I25" s="82">
        <f t="shared" si="0"/>
        <v>2.4999999999998614</v>
      </c>
      <c r="J25" s="42">
        <v>4320</v>
      </c>
      <c r="K25" s="42">
        <v>3480</v>
      </c>
      <c r="L25" s="4">
        <f t="shared" si="1"/>
        <v>1.2413793103448276</v>
      </c>
      <c r="M25" s="2">
        <v>1904.8</v>
      </c>
      <c r="N25" s="47">
        <v>-28.9</v>
      </c>
      <c r="O25" s="53">
        <v>0</v>
      </c>
      <c r="P25" s="54">
        <f>550-136.5</f>
        <v>413.5</v>
      </c>
      <c r="Q25" s="49">
        <v>0</v>
      </c>
      <c r="R25" s="46">
        <v>0.6</v>
      </c>
      <c r="S25" s="35">
        <f t="shared" si="2"/>
        <v>385.20000000000005</v>
      </c>
    </row>
    <row r="26" spans="1:19" ht="13.5" thickBot="1">
      <c r="A26" s="13">
        <v>41851</v>
      </c>
      <c r="B26" s="42">
        <v>2018.4</v>
      </c>
      <c r="C26" s="81">
        <v>238.9</v>
      </c>
      <c r="D26" s="7">
        <v>0.8</v>
      </c>
      <c r="E26" s="7">
        <v>6.6</v>
      </c>
      <c r="F26" s="7">
        <v>3.3</v>
      </c>
      <c r="G26" s="7">
        <v>0</v>
      </c>
      <c r="H26" s="7">
        <v>5.8</v>
      </c>
      <c r="I26" s="82">
        <f t="shared" si="0"/>
        <v>2.3999999999997224</v>
      </c>
      <c r="J26" s="42">
        <v>2276.2</v>
      </c>
      <c r="K26" s="42">
        <v>2581.7</v>
      </c>
      <c r="L26" s="4">
        <f t="shared" si="1"/>
        <v>0.8816671185652865</v>
      </c>
      <c r="M26" s="2">
        <v>1904.8</v>
      </c>
      <c r="N26" s="47">
        <v>26.4</v>
      </c>
      <c r="O26" s="53">
        <v>0</v>
      </c>
      <c r="P26" s="54">
        <v>306.3</v>
      </c>
      <c r="Q26" s="49">
        <v>0</v>
      </c>
      <c r="R26" s="46">
        <v>6.14</v>
      </c>
      <c r="S26" s="35">
        <f t="shared" si="2"/>
        <v>338.84</v>
      </c>
    </row>
    <row r="27" spans="1:19" ht="13.5" thickBot="1">
      <c r="A27" s="39" t="s">
        <v>33</v>
      </c>
      <c r="B27" s="43">
        <f aca="true" t="shared" si="3" ref="B27:K27">SUM(B4:B26)</f>
        <v>34887.450000000004</v>
      </c>
      <c r="C27" s="43">
        <f t="shared" si="3"/>
        <v>7269.1</v>
      </c>
      <c r="D27" s="43">
        <f t="shared" si="3"/>
        <v>31.5</v>
      </c>
      <c r="E27" s="14">
        <f t="shared" si="3"/>
        <v>116.1</v>
      </c>
      <c r="F27" s="14">
        <f t="shared" si="3"/>
        <v>517.6999999999999</v>
      </c>
      <c r="G27" s="14">
        <f t="shared" si="3"/>
        <v>591.7</v>
      </c>
      <c r="H27" s="14">
        <f t="shared" si="3"/>
        <v>260.4</v>
      </c>
      <c r="I27" s="43">
        <f t="shared" si="3"/>
        <v>136.38999999999945</v>
      </c>
      <c r="J27" s="43">
        <f t="shared" si="3"/>
        <v>43810.34</v>
      </c>
      <c r="K27" s="43">
        <f t="shared" si="3"/>
        <v>39521.7</v>
      </c>
      <c r="L27" s="15">
        <f t="shared" si="1"/>
        <v>1.1085135507834936</v>
      </c>
      <c r="M27" s="2"/>
      <c r="N27" s="93">
        <f>SUM(N4:N26)</f>
        <v>118.80000000000001</v>
      </c>
      <c r="O27" s="93">
        <f>SUM(O4:O26)</f>
        <v>19.2</v>
      </c>
      <c r="P27" s="93">
        <f>SUM(P4:P26)</f>
        <v>8155.970000000001</v>
      </c>
      <c r="Q27" s="93">
        <f>SUM(Q4:Q26)</f>
        <v>35.93</v>
      </c>
      <c r="R27" s="93">
        <f>SUM(R4:R26)</f>
        <v>120.8</v>
      </c>
      <c r="S27" s="93">
        <f>N27+O27+Q27+P27+R27</f>
        <v>8450.7</v>
      </c>
    </row>
    <row r="28" spans="1:13" ht="12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</row>
    <row r="29" spans="1:13" ht="17.25" customHeight="1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5" t="s">
        <v>41</v>
      </c>
      <c r="O30" s="115"/>
      <c r="P30" s="115"/>
      <c r="Q30" s="115"/>
      <c r="R30" s="85"/>
      <c r="S30" s="85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17" t="s">
        <v>34</v>
      </c>
      <c r="O31" s="117"/>
      <c r="P31" s="117"/>
      <c r="Q31" s="117"/>
      <c r="R31" s="85"/>
      <c r="S31" s="85"/>
    </row>
    <row r="32" spans="1:19" ht="15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N32" s="107">
        <v>41852</v>
      </c>
      <c r="O32" s="118">
        <f>'[1]липень'!$D$143</f>
        <v>120856.76109</v>
      </c>
      <c r="P32" s="118"/>
      <c r="Q32" s="118"/>
      <c r="R32" s="94"/>
      <c r="S32" s="94"/>
    </row>
    <row r="33" spans="1:19" ht="15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N33" s="108"/>
      <c r="O33" s="118"/>
      <c r="P33" s="118"/>
      <c r="Q33" s="118"/>
      <c r="R33" s="94"/>
      <c r="S33" s="94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59" t="s">
        <v>42</v>
      </c>
      <c r="P34" s="60" t="s">
        <v>55</v>
      </c>
      <c r="Q34" s="83">
        <f>'[1]липень'!$I$143</f>
        <v>107031.53912999999</v>
      </c>
      <c r="R34" s="90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09" t="s">
        <v>56</v>
      </c>
      <c r="P35" s="110"/>
      <c r="Q35" s="61">
        <f>'[1]липень'!$I$142</f>
        <v>0</v>
      </c>
      <c r="R35" s="92"/>
      <c r="S35" s="91"/>
    </row>
    <row r="36" spans="1:19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O36" s="111" t="s">
        <v>57</v>
      </c>
      <c r="P36" s="111"/>
      <c r="Q36" s="83">
        <f>'[1]липень'!$I$140</f>
        <v>13825.22196</v>
      </c>
      <c r="R36" s="90"/>
      <c r="S36" s="91"/>
    </row>
    <row r="37" spans="1:19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O37" s="112" t="s">
        <v>60</v>
      </c>
      <c r="P37" s="113"/>
      <c r="Q37" s="61">
        <v>0</v>
      </c>
      <c r="R37" s="92"/>
      <c r="S37" s="91"/>
    </row>
    <row r="38" spans="1:13" ht="12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</row>
    <row r="39" spans="1:13" ht="12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</row>
    <row r="40" spans="1:19" ht="15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5" t="s">
        <v>35</v>
      </c>
      <c r="O40" s="115"/>
      <c r="P40" s="115"/>
      <c r="Q40" s="115"/>
      <c r="R40" s="88"/>
      <c r="S40" s="88"/>
    </row>
    <row r="41" spans="1:19" ht="15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16" t="s">
        <v>36</v>
      </c>
      <c r="O41" s="116"/>
      <c r="P41" s="116"/>
      <c r="Q41" s="116"/>
      <c r="R41" s="89"/>
      <c r="S41" s="89"/>
    </row>
    <row r="42" spans="1:19" ht="12.75" customHeight="1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  <c r="N42" s="107">
        <v>41852</v>
      </c>
      <c r="O42" s="114">
        <v>0</v>
      </c>
      <c r="P42" s="114"/>
      <c r="Q42" s="114"/>
      <c r="R42" s="87"/>
      <c r="S42" s="87"/>
    </row>
    <row r="43" spans="1:19" ht="12.75" customHeight="1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  <c r="N43" s="108"/>
      <c r="O43" s="114"/>
      <c r="P43" s="114"/>
      <c r="Q43" s="114"/>
      <c r="R43" s="87"/>
      <c r="S43" s="87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  <row r="48" spans="1:13" ht="12.75">
      <c r="A48" s="1"/>
      <c r="B48" s="12"/>
      <c r="C48" s="12"/>
      <c r="D48" s="1"/>
      <c r="E48" s="1"/>
      <c r="F48" s="1"/>
      <c r="G48" s="1"/>
      <c r="H48" s="1"/>
      <c r="I48" s="12"/>
      <c r="J48" s="12"/>
      <c r="K48" s="12"/>
      <c r="L48" s="1"/>
      <c r="M48" s="1"/>
    </row>
    <row r="49" spans="1:13" ht="12.75">
      <c r="A49" s="1"/>
      <c r="B49" s="12"/>
      <c r="C49" s="12"/>
      <c r="D49" s="1"/>
      <c r="E49" s="1"/>
      <c r="F49" s="1"/>
      <c r="G49" s="1"/>
      <c r="H49" s="1"/>
      <c r="I49" s="12"/>
      <c r="J49" s="12"/>
      <c r="K49" s="12"/>
      <c r="L49" s="1"/>
      <c r="M49" s="1"/>
    </row>
  </sheetData>
  <mergeCells count="15">
    <mergeCell ref="N41:Q41"/>
    <mergeCell ref="N42:N43"/>
    <mergeCell ref="O42:Q43"/>
    <mergeCell ref="O35:P35"/>
    <mergeCell ref="O36:P36"/>
    <mergeCell ref="O37:P37"/>
    <mergeCell ref="N40:Q40"/>
    <mergeCell ref="N30:Q30"/>
    <mergeCell ref="N31:Q31"/>
    <mergeCell ref="N32:N33"/>
    <mergeCell ref="O32:Q33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S46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39" sqref="O39:Q40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9" t="s">
        <v>97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1"/>
      <c r="M1" s="1"/>
      <c r="N1" s="122" t="s">
        <v>99</v>
      </c>
      <c r="O1" s="106"/>
      <c r="P1" s="106"/>
      <c r="Q1" s="106"/>
      <c r="R1" s="106"/>
      <c r="S1" s="123"/>
    </row>
    <row r="2" spans="1:19" ht="16.5" thickBot="1">
      <c r="A2" s="124" t="s">
        <v>101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6"/>
      <c r="M2" s="1"/>
      <c r="N2" s="127" t="s">
        <v>102</v>
      </c>
      <c r="O2" s="128"/>
      <c r="P2" s="128"/>
      <c r="Q2" s="128"/>
      <c r="R2" s="128"/>
      <c r="S2" s="12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98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41852</v>
      </c>
      <c r="B4" s="42">
        <v>855.6</v>
      </c>
      <c r="C4" s="80">
        <v>69.7</v>
      </c>
      <c r="D4" s="3">
        <v>0</v>
      </c>
      <c r="E4" s="3">
        <v>14.6</v>
      </c>
      <c r="F4" s="3">
        <v>14.3</v>
      </c>
      <c r="G4" s="3">
        <v>0</v>
      </c>
      <c r="H4" s="3">
        <v>0.9</v>
      </c>
      <c r="I4" s="42">
        <f aca="true" t="shared" si="0" ref="I4:I23">J4-B4-C4-D4-E4-F4-G4-H4</f>
        <v>1.2999999999999496</v>
      </c>
      <c r="J4" s="42">
        <v>956.4</v>
      </c>
      <c r="K4" s="42">
        <v>1100</v>
      </c>
      <c r="L4" s="4">
        <f aca="true" t="shared" si="1" ref="L4:L24">J4/K4</f>
        <v>0.8694545454545455</v>
      </c>
      <c r="M4" s="2">
        <f>AVERAGE(J4:J18)</f>
        <v>1760.3066666666666</v>
      </c>
      <c r="N4" s="44">
        <v>0</v>
      </c>
      <c r="O4" s="45">
        <v>0</v>
      </c>
      <c r="P4" s="46">
        <v>528.1</v>
      </c>
      <c r="Q4" s="46">
        <v>0</v>
      </c>
      <c r="R4" s="46">
        <v>0</v>
      </c>
      <c r="S4" s="35">
        <f>N4+O4+Q4+P4+R4</f>
        <v>528.1</v>
      </c>
    </row>
    <row r="5" spans="1:19" ht="12.75">
      <c r="A5" s="13">
        <v>41855</v>
      </c>
      <c r="B5" s="42">
        <v>938.7</v>
      </c>
      <c r="C5" s="80">
        <v>30.7</v>
      </c>
      <c r="D5" s="3">
        <v>0</v>
      </c>
      <c r="E5" s="3">
        <v>1.8</v>
      </c>
      <c r="F5" s="3">
        <v>29</v>
      </c>
      <c r="G5" s="3">
        <v>0</v>
      </c>
      <c r="H5" s="3">
        <v>44.5</v>
      </c>
      <c r="I5" s="42">
        <f t="shared" si="0"/>
        <v>-4.600000000000136</v>
      </c>
      <c r="J5" s="42">
        <v>1040.1</v>
      </c>
      <c r="K5" s="42">
        <v>1000</v>
      </c>
      <c r="L5" s="4">
        <f t="shared" si="1"/>
        <v>1.0400999999999998</v>
      </c>
      <c r="M5" s="2">
        <v>1760.3</v>
      </c>
      <c r="N5" s="47">
        <v>0</v>
      </c>
      <c r="O5" s="48">
        <v>0</v>
      </c>
      <c r="P5" s="49">
        <v>561.6</v>
      </c>
      <c r="Q5" s="49">
        <v>0</v>
      </c>
      <c r="R5" s="46">
        <v>0.9</v>
      </c>
      <c r="S5" s="35">
        <f aca="true" t="shared" si="2" ref="S5:S23">N5+O5+Q5+P5+R5</f>
        <v>562.5</v>
      </c>
    </row>
    <row r="6" spans="1:19" ht="12.75">
      <c r="A6" s="13">
        <v>41856</v>
      </c>
      <c r="B6" s="42">
        <v>1642.1</v>
      </c>
      <c r="C6" s="80">
        <v>137.6</v>
      </c>
      <c r="D6" s="3">
        <v>0.1</v>
      </c>
      <c r="E6" s="3">
        <v>1.8</v>
      </c>
      <c r="F6" s="3">
        <v>20.6</v>
      </c>
      <c r="G6" s="3">
        <v>592.3</v>
      </c>
      <c r="H6" s="3">
        <v>0.3</v>
      </c>
      <c r="I6" s="42">
        <f t="shared" si="0"/>
        <v>10.800000000000022</v>
      </c>
      <c r="J6" s="42">
        <v>2405.6</v>
      </c>
      <c r="K6" s="42">
        <v>980</v>
      </c>
      <c r="L6" s="4">
        <f t="shared" si="1"/>
        <v>2.4546938775510205</v>
      </c>
      <c r="M6" s="2">
        <v>1760.3</v>
      </c>
      <c r="N6" s="50">
        <v>1.5</v>
      </c>
      <c r="O6" s="51">
        <v>0</v>
      </c>
      <c r="P6" s="52">
        <v>489.6</v>
      </c>
      <c r="Q6" s="52">
        <v>0.3</v>
      </c>
      <c r="R6" s="86">
        <v>0.5</v>
      </c>
      <c r="S6" s="35">
        <f t="shared" si="2"/>
        <v>491.90000000000003</v>
      </c>
    </row>
    <row r="7" spans="1:19" ht="12.75">
      <c r="A7" s="13">
        <v>41857</v>
      </c>
      <c r="B7" s="42">
        <v>1636.6</v>
      </c>
      <c r="C7" s="80">
        <v>236.1</v>
      </c>
      <c r="D7" s="3">
        <v>0</v>
      </c>
      <c r="E7" s="3">
        <v>7.2</v>
      </c>
      <c r="F7" s="3">
        <v>22.5</v>
      </c>
      <c r="G7" s="3">
        <v>0</v>
      </c>
      <c r="H7" s="3">
        <v>2</v>
      </c>
      <c r="I7" s="42">
        <f t="shared" si="0"/>
        <v>3.2000000000000064</v>
      </c>
      <c r="J7" s="42">
        <v>1907.6</v>
      </c>
      <c r="K7" s="42">
        <v>2600</v>
      </c>
      <c r="L7" s="4">
        <f t="shared" si="1"/>
        <v>0.7336923076923076</v>
      </c>
      <c r="M7" s="2">
        <v>1760.3</v>
      </c>
      <c r="N7" s="47">
        <v>0</v>
      </c>
      <c r="O7" s="48">
        <v>0</v>
      </c>
      <c r="P7" s="49">
        <v>443.5</v>
      </c>
      <c r="Q7" s="49">
        <v>0</v>
      </c>
      <c r="R7" s="46">
        <v>0</v>
      </c>
      <c r="S7" s="35">
        <f t="shared" si="2"/>
        <v>443.5</v>
      </c>
    </row>
    <row r="8" spans="1:19" ht="12.75">
      <c r="A8" s="13">
        <v>41858</v>
      </c>
      <c r="B8" s="42">
        <v>4782</v>
      </c>
      <c r="C8" s="80">
        <v>185.9</v>
      </c>
      <c r="D8" s="3">
        <v>0</v>
      </c>
      <c r="E8" s="3">
        <v>1.7</v>
      </c>
      <c r="F8" s="3">
        <v>37.6</v>
      </c>
      <c r="G8" s="3">
        <v>0</v>
      </c>
      <c r="H8" s="3">
        <v>3.4</v>
      </c>
      <c r="I8" s="42">
        <f t="shared" si="0"/>
        <v>62.00000000000035</v>
      </c>
      <c r="J8" s="42">
        <v>5072.6</v>
      </c>
      <c r="K8" s="42">
        <v>5400</v>
      </c>
      <c r="L8" s="4">
        <f t="shared" si="1"/>
        <v>0.9393703703703704</v>
      </c>
      <c r="M8" s="2">
        <v>1760.3</v>
      </c>
      <c r="N8" s="47">
        <v>0</v>
      </c>
      <c r="O8" s="48">
        <v>0</v>
      </c>
      <c r="P8" s="49">
        <v>451.2</v>
      </c>
      <c r="Q8" s="49">
        <v>0</v>
      </c>
      <c r="R8" s="46">
        <v>0</v>
      </c>
      <c r="S8" s="35">
        <f t="shared" si="2"/>
        <v>451.2</v>
      </c>
    </row>
    <row r="9" spans="1:19" ht="12.75">
      <c r="A9" s="13">
        <v>41859</v>
      </c>
      <c r="B9" s="42">
        <v>864.3</v>
      </c>
      <c r="C9" s="80">
        <v>109.2</v>
      </c>
      <c r="D9" s="3">
        <v>0</v>
      </c>
      <c r="E9" s="3">
        <v>6.6</v>
      </c>
      <c r="F9" s="3">
        <v>25.5</v>
      </c>
      <c r="G9" s="3">
        <v>0</v>
      </c>
      <c r="H9" s="3">
        <v>57</v>
      </c>
      <c r="I9" s="42">
        <f t="shared" si="0"/>
        <v>16.80000000000014</v>
      </c>
      <c r="J9" s="42">
        <v>1079.4</v>
      </c>
      <c r="K9" s="42">
        <v>1200</v>
      </c>
      <c r="L9" s="4">
        <f t="shared" si="1"/>
        <v>0.8995000000000001</v>
      </c>
      <c r="M9" s="2">
        <v>1760.3</v>
      </c>
      <c r="N9" s="47">
        <v>0</v>
      </c>
      <c r="O9" s="48">
        <v>0</v>
      </c>
      <c r="P9" s="49">
        <v>585.7</v>
      </c>
      <c r="Q9" s="49">
        <v>0</v>
      </c>
      <c r="R9" s="46">
        <v>0.2</v>
      </c>
      <c r="S9" s="35">
        <f t="shared" si="2"/>
        <v>585.9000000000001</v>
      </c>
    </row>
    <row r="10" spans="1:19" ht="12.75">
      <c r="A10" s="13">
        <v>41862</v>
      </c>
      <c r="B10" s="42">
        <v>609.7</v>
      </c>
      <c r="C10" s="80">
        <v>98.2</v>
      </c>
      <c r="D10" s="3">
        <v>-8.1</v>
      </c>
      <c r="E10" s="3">
        <v>1.2</v>
      </c>
      <c r="F10" s="3">
        <f>42.8-12.7</f>
        <v>30.099999999999998</v>
      </c>
      <c r="G10" s="3">
        <v>0</v>
      </c>
      <c r="H10" s="3">
        <v>2.9</v>
      </c>
      <c r="I10" s="82">
        <f t="shared" si="0"/>
        <v>12.599999999999975</v>
      </c>
      <c r="J10" s="42">
        <v>746.6</v>
      </c>
      <c r="K10" s="56">
        <v>1100</v>
      </c>
      <c r="L10" s="4">
        <f t="shared" si="1"/>
        <v>0.6787272727272727</v>
      </c>
      <c r="M10" s="2">
        <v>1760.3</v>
      </c>
      <c r="N10" s="47">
        <v>0</v>
      </c>
      <c r="O10" s="48">
        <v>0</v>
      </c>
      <c r="P10" s="49">
        <v>589.7</v>
      </c>
      <c r="Q10" s="49">
        <v>0.1</v>
      </c>
      <c r="R10" s="46">
        <v>0.2</v>
      </c>
      <c r="S10" s="35">
        <f t="shared" si="2"/>
        <v>590.0000000000001</v>
      </c>
    </row>
    <row r="11" spans="1:19" ht="12.75">
      <c r="A11" s="13">
        <v>41863</v>
      </c>
      <c r="B11" s="42">
        <v>501.3</v>
      </c>
      <c r="C11" s="80">
        <v>170.6</v>
      </c>
      <c r="D11" s="3">
        <v>8.1</v>
      </c>
      <c r="E11" s="3">
        <v>3.7</v>
      </c>
      <c r="F11" s="3">
        <v>94.8</v>
      </c>
      <c r="G11" s="3">
        <v>0</v>
      </c>
      <c r="H11" s="3">
        <v>0.1</v>
      </c>
      <c r="I11" s="82">
        <f t="shared" si="0"/>
        <v>15.699999999999955</v>
      </c>
      <c r="J11" s="42">
        <v>794.3</v>
      </c>
      <c r="K11" s="42">
        <v>1200</v>
      </c>
      <c r="L11" s="4">
        <f t="shared" si="1"/>
        <v>0.6619166666666666</v>
      </c>
      <c r="M11" s="2">
        <v>1760.3</v>
      </c>
      <c r="N11" s="47">
        <v>0</v>
      </c>
      <c r="O11" s="48">
        <v>0</v>
      </c>
      <c r="P11" s="49">
        <v>441.6</v>
      </c>
      <c r="Q11" s="49">
        <v>0</v>
      </c>
      <c r="R11" s="46">
        <v>0</v>
      </c>
      <c r="S11" s="35">
        <f t="shared" si="2"/>
        <v>441.6</v>
      </c>
    </row>
    <row r="12" spans="1:19" ht="12.75">
      <c r="A12" s="13">
        <v>41864</v>
      </c>
      <c r="B12" s="42">
        <v>471.5</v>
      </c>
      <c r="C12" s="80">
        <v>180.3</v>
      </c>
      <c r="D12" s="3">
        <v>0</v>
      </c>
      <c r="E12" s="3">
        <v>3.1</v>
      </c>
      <c r="F12" s="3">
        <v>77.6</v>
      </c>
      <c r="G12" s="3">
        <v>0</v>
      </c>
      <c r="H12" s="3">
        <v>10</v>
      </c>
      <c r="I12" s="82">
        <f t="shared" si="0"/>
        <v>12</v>
      </c>
      <c r="J12" s="42">
        <v>754.5</v>
      </c>
      <c r="K12" s="42">
        <v>1500</v>
      </c>
      <c r="L12" s="4">
        <f t="shared" si="1"/>
        <v>0.503</v>
      </c>
      <c r="M12" s="2">
        <v>1760.3</v>
      </c>
      <c r="N12" s="47">
        <v>0</v>
      </c>
      <c r="O12" s="48">
        <v>0</v>
      </c>
      <c r="P12" s="49">
        <v>592.6</v>
      </c>
      <c r="Q12" s="49">
        <v>0</v>
      </c>
      <c r="R12" s="46">
        <v>0.4</v>
      </c>
      <c r="S12" s="35">
        <f t="shared" si="2"/>
        <v>593</v>
      </c>
    </row>
    <row r="13" spans="1:19" ht="12.75">
      <c r="A13" s="13">
        <v>41865</v>
      </c>
      <c r="B13" s="42">
        <v>1297.2</v>
      </c>
      <c r="C13" s="80">
        <v>294.2</v>
      </c>
      <c r="D13" s="3">
        <v>0</v>
      </c>
      <c r="E13" s="3">
        <v>5.2</v>
      </c>
      <c r="F13" s="3">
        <v>90.2</v>
      </c>
      <c r="G13" s="3">
        <v>0</v>
      </c>
      <c r="H13" s="3">
        <v>2.2</v>
      </c>
      <c r="I13" s="82">
        <f t="shared" si="0"/>
        <v>0.49999999999996003</v>
      </c>
      <c r="J13" s="42">
        <v>1689.5</v>
      </c>
      <c r="K13" s="42">
        <v>2700</v>
      </c>
      <c r="L13" s="4">
        <f t="shared" si="1"/>
        <v>0.6257407407407407</v>
      </c>
      <c r="M13" s="2">
        <v>1760.3</v>
      </c>
      <c r="N13" s="47">
        <v>0</v>
      </c>
      <c r="O13" s="48">
        <v>0</v>
      </c>
      <c r="P13" s="49">
        <v>511.5</v>
      </c>
      <c r="Q13" s="49">
        <v>0</v>
      </c>
      <c r="R13" s="46">
        <v>0.04</v>
      </c>
      <c r="S13" s="35">
        <f t="shared" si="2"/>
        <v>511.54</v>
      </c>
    </row>
    <row r="14" spans="1:19" ht="12.75">
      <c r="A14" s="13">
        <v>41866</v>
      </c>
      <c r="B14" s="42">
        <v>2712.4</v>
      </c>
      <c r="C14" s="80">
        <v>191.7</v>
      </c>
      <c r="D14" s="3">
        <v>0</v>
      </c>
      <c r="E14" s="3">
        <v>4.6</v>
      </c>
      <c r="F14" s="3">
        <v>23.3</v>
      </c>
      <c r="G14" s="3">
        <v>0</v>
      </c>
      <c r="H14" s="3">
        <v>3.3</v>
      </c>
      <c r="I14" s="82">
        <f t="shared" si="0"/>
        <v>2.8999999999997366</v>
      </c>
      <c r="J14" s="42">
        <v>2938.2</v>
      </c>
      <c r="K14" s="42">
        <v>1800</v>
      </c>
      <c r="L14" s="4">
        <f t="shared" si="1"/>
        <v>1.6323333333333332</v>
      </c>
      <c r="M14" s="2">
        <v>1760.3</v>
      </c>
      <c r="N14" s="47">
        <v>26.7</v>
      </c>
      <c r="O14" s="53">
        <v>0</v>
      </c>
      <c r="P14" s="54">
        <v>1081.8</v>
      </c>
      <c r="Q14" s="49">
        <v>0</v>
      </c>
      <c r="R14" s="46">
        <v>0.1</v>
      </c>
      <c r="S14" s="35">
        <f t="shared" si="2"/>
        <v>1108.6</v>
      </c>
    </row>
    <row r="15" spans="1:19" ht="12.75">
      <c r="A15" s="13">
        <v>41869</v>
      </c>
      <c r="B15" s="42">
        <v>1054.5</v>
      </c>
      <c r="C15" s="80">
        <v>105.7</v>
      </c>
      <c r="D15" s="3">
        <v>0.7</v>
      </c>
      <c r="E15" s="3">
        <v>3.2</v>
      </c>
      <c r="F15" s="3">
        <v>10.3</v>
      </c>
      <c r="G15" s="3">
        <v>0</v>
      </c>
      <c r="H15" s="3">
        <v>3.7</v>
      </c>
      <c r="I15" s="82">
        <f>J15-B15-C15-D15-E15-F15-G15-H15</f>
        <v>6.399999999999998</v>
      </c>
      <c r="J15" s="42">
        <v>1184.5</v>
      </c>
      <c r="K15" s="42">
        <v>1900</v>
      </c>
      <c r="L15" s="4">
        <f t="shared" si="1"/>
        <v>0.623421052631579</v>
      </c>
      <c r="M15" s="2">
        <v>1760.3</v>
      </c>
      <c r="N15" s="47">
        <v>0</v>
      </c>
      <c r="O15" s="53">
        <v>76.5</v>
      </c>
      <c r="P15" s="54">
        <v>1643.2</v>
      </c>
      <c r="Q15" s="49">
        <v>0</v>
      </c>
      <c r="R15" s="46">
        <v>0.2</v>
      </c>
      <c r="S15" s="35">
        <f t="shared" si="2"/>
        <v>1719.9</v>
      </c>
    </row>
    <row r="16" spans="1:19" ht="12.75">
      <c r="A16" s="13">
        <v>41870</v>
      </c>
      <c r="B16" s="48">
        <v>2075.9</v>
      </c>
      <c r="C16" s="69">
        <v>198.5</v>
      </c>
      <c r="D16" s="79">
        <v>-216.8</v>
      </c>
      <c r="E16" s="79">
        <v>9.5</v>
      </c>
      <c r="F16" s="79">
        <v>0.1</v>
      </c>
      <c r="G16" s="79">
        <v>0</v>
      </c>
      <c r="H16" s="79">
        <v>3.7</v>
      </c>
      <c r="I16" s="69">
        <f>J16-B16-C16-D16-E16-F16-G16-H16</f>
        <v>14.699999999999829</v>
      </c>
      <c r="J16" s="48">
        <v>2085.6</v>
      </c>
      <c r="K16" s="56">
        <v>1700</v>
      </c>
      <c r="L16" s="4">
        <f>J15/K16</f>
        <v>0.696764705882353</v>
      </c>
      <c r="M16" s="2">
        <v>1760.3</v>
      </c>
      <c r="N16" s="47">
        <v>0</v>
      </c>
      <c r="O16" s="53">
        <v>0</v>
      </c>
      <c r="P16" s="54">
        <v>1110.5</v>
      </c>
      <c r="Q16" s="49">
        <v>0</v>
      </c>
      <c r="R16" s="46">
        <v>0.8</v>
      </c>
      <c r="S16" s="35">
        <f t="shared" si="2"/>
        <v>1111.3</v>
      </c>
    </row>
    <row r="17" spans="1:19" ht="12.75">
      <c r="A17" s="13">
        <v>41871</v>
      </c>
      <c r="B17" s="42">
        <v>1590.4</v>
      </c>
      <c r="C17" s="80">
        <v>269.2</v>
      </c>
      <c r="D17" s="3">
        <v>-83.2</v>
      </c>
      <c r="E17" s="3">
        <v>8.3</v>
      </c>
      <c r="F17" s="3">
        <v>3.2</v>
      </c>
      <c r="G17" s="3">
        <v>0</v>
      </c>
      <c r="H17" s="3">
        <v>0</v>
      </c>
      <c r="I17" s="82">
        <f>J17-B17-C17-D17-E17-F17-G17-H17</f>
        <v>0.7500000000000133</v>
      </c>
      <c r="J17" s="42">
        <v>1788.65</v>
      </c>
      <c r="K17" s="56">
        <v>2300</v>
      </c>
      <c r="L17" s="4">
        <f t="shared" si="1"/>
        <v>0.7776739130434783</v>
      </c>
      <c r="M17" s="2">
        <v>1760.3</v>
      </c>
      <c r="N17" s="47">
        <v>3.2</v>
      </c>
      <c r="O17" s="53">
        <v>0</v>
      </c>
      <c r="P17" s="54">
        <v>366.2</v>
      </c>
      <c r="Q17" s="49">
        <v>0</v>
      </c>
      <c r="R17" s="46">
        <v>0.6</v>
      </c>
      <c r="S17" s="35">
        <f t="shared" si="2"/>
        <v>370</v>
      </c>
    </row>
    <row r="18" spans="1:19" ht="12.75">
      <c r="A18" s="13">
        <v>41872</v>
      </c>
      <c r="B18" s="42">
        <v>1773.9</v>
      </c>
      <c r="C18" s="80">
        <v>172.1</v>
      </c>
      <c r="D18" s="3">
        <v>0</v>
      </c>
      <c r="E18" s="3">
        <v>4.9</v>
      </c>
      <c r="F18" s="3">
        <f>4.6+1.2</f>
        <v>5.8</v>
      </c>
      <c r="G18" s="3">
        <v>0</v>
      </c>
      <c r="H18" s="3">
        <v>2.2</v>
      </c>
      <c r="I18" s="82">
        <f t="shared" si="0"/>
        <v>2.149999999999869</v>
      </c>
      <c r="J18" s="42">
        <v>1961.05</v>
      </c>
      <c r="K18" s="42">
        <v>1900</v>
      </c>
      <c r="L18" s="4">
        <f t="shared" si="1"/>
        <v>1.0321315789473684</v>
      </c>
      <c r="M18" s="2">
        <v>1760.3</v>
      </c>
      <c r="N18" s="47">
        <v>0</v>
      </c>
      <c r="O18" s="53">
        <v>0</v>
      </c>
      <c r="P18" s="54">
        <v>89.4</v>
      </c>
      <c r="Q18" s="49">
        <v>0</v>
      </c>
      <c r="R18" s="46">
        <v>10.1</v>
      </c>
      <c r="S18" s="35">
        <f>N18+O18+Q18+P18+R18</f>
        <v>99.5</v>
      </c>
    </row>
    <row r="19" spans="1:19" ht="12.75">
      <c r="A19" s="13">
        <v>41873</v>
      </c>
      <c r="B19" s="42"/>
      <c r="C19" s="80"/>
      <c r="D19" s="3"/>
      <c r="E19" s="3"/>
      <c r="F19" s="3"/>
      <c r="G19" s="3"/>
      <c r="H19" s="3"/>
      <c r="I19" s="82">
        <f t="shared" si="0"/>
        <v>0</v>
      </c>
      <c r="J19" s="42"/>
      <c r="K19" s="42">
        <v>2800</v>
      </c>
      <c r="L19" s="4">
        <f t="shared" si="1"/>
        <v>0</v>
      </c>
      <c r="M19" s="2">
        <v>1760.3</v>
      </c>
      <c r="N19" s="47"/>
      <c r="O19" s="53"/>
      <c r="P19" s="54"/>
      <c r="Q19" s="49"/>
      <c r="R19" s="46"/>
      <c r="S19" s="35">
        <f>N19+O19+Q19+P19+R19</f>
        <v>0</v>
      </c>
    </row>
    <row r="20" spans="1:19" ht="12.75">
      <c r="A20" s="13">
        <v>41877</v>
      </c>
      <c r="B20" s="42"/>
      <c r="C20" s="80"/>
      <c r="D20" s="3"/>
      <c r="E20" s="3"/>
      <c r="F20" s="3"/>
      <c r="G20" s="3"/>
      <c r="H20" s="3"/>
      <c r="I20" s="82">
        <f t="shared" si="0"/>
        <v>0</v>
      </c>
      <c r="J20" s="42"/>
      <c r="K20" s="42">
        <v>1240</v>
      </c>
      <c r="L20" s="4">
        <f t="shared" si="1"/>
        <v>0</v>
      </c>
      <c r="M20" s="2">
        <v>1760.3</v>
      </c>
      <c r="N20" s="47"/>
      <c r="O20" s="53"/>
      <c r="P20" s="54"/>
      <c r="Q20" s="49"/>
      <c r="R20" s="46"/>
      <c r="S20" s="35">
        <f t="shared" si="2"/>
        <v>0</v>
      </c>
    </row>
    <row r="21" spans="1:19" ht="12.75">
      <c r="A21" s="13">
        <v>41878</v>
      </c>
      <c r="B21" s="42"/>
      <c r="C21" s="80"/>
      <c r="D21" s="3"/>
      <c r="E21" s="3"/>
      <c r="F21" s="3"/>
      <c r="G21" s="3"/>
      <c r="H21" s="3"/>
      <c r="I21" s="82">
        <f t="shared" si="0"/>
        <v>0</v>
      </c>
      <c r="J21" s="42"/>
      <c r="K21" s="42">
        <v>1150</v>
      </c>
      <c r="L21" s="4">
        <f t="shared" si="1"/>
        <v>0</v>
      </c>
      <c r="M21" s="2">
        <v>1760.3</v>
      </c>
      <c r="N21" s="47"/>
      <c r="O21" s="53"/>
      <c r="P21" s="54"/>
      <c r="Q21" s="49"/>
      <c r="R21" s="46"/>
      <c r="S21" s="35">
        <f t="shared" si="2"/>
        <v>0</v>
      </c>
    </row>
    <row r="22" spans="1:19" ht="12.75">
      <c r="A22" s="13">
        <v>41879</v>
      </c>
      <c r="B22" s="42"/>
      <c r="C22" s="81"/>
      <c r="D22" s="7"/>
      <c r="E22" s="7"/>
      <c r="F22" s="7"/>
      <c r="G22" s="7"/>
      <c r="H22" s="7"/>
      <c r="I22" s="82">
        <f t="shared" si="0"/>
        <v>0</v>
      </c>
      <c r="J22" s="42"/>
      <c r="K22" s="42">
        <v>1300</v>
      </c>
      <c r="L22" s="4">
        <f t="shared" si="1"/>
        <v>0</v>
      </c>
      <c r="M22" s="2">
        <v>1760.3</v>
      </c>
      <c r="N22" s="47"/>
      <c r="O22" s="53"/>
      <c r="P22" s="54"/>
      <c r="Q22" s="49"/>
      <c r="R22" s="46"/>
      <c r="S22" s="35">
        <f t="shared" si="2"/>
        <v>0</v>
      </c>
    </row>
    <row r="23" spans="1:19" ht="13.5" thickBot="1">
      <c r="A23" s="13">
        <v>41880</v>
      </c>
      <c r="B23" s="42"/>
      <c r="C23" s="81"/>
      <c r="D23" s="7"/>
      <c r="E23" s="7"/>
      <c r="F23" s="7"/>
      <c r="G23" s="7"/>
      <c r="H23" s="7"/>
      <c r="I23" s="82">
        <f t="shared" si="0"/>
        <v>0</v>
      </c>
      <c r="J23" s="42"/>
      <c r="K23" s="42">
        <v>5824.2</v>
      </c>
      <c r="L23" s="4">
        <f t="shared" si="1"/>
        <v>0</v>
      </c>
      <c r="M23" s="2">
        <v>1760.3</v>
      </c>
      <c r="N23" s="47"/>
      <c r="O23" s="53"/>
      <c r="P23" s="54"/>
      <c r="Q23" s="49"/>
      <c r="R23" s="46"/>
      <c r="S23" s="35">
        <f t="shared" si="2"/>
        <v>0</v>
      </c>
    </row>
    <row r="24" spans="1:19" ht="13.5" thickBot="1">
      <c r="A24" s="39" t="s">
        <v>33</v>
      </c>
      <c r="B24" s="43">
        <f aca="true" t="shared" si="3" ref="B24:K24">SUM(B4:B23)</f>
        <v>22806.100000000006</v>
      </c>
      <c r="C24" s="43">
        <f t="shared" si="3"/>
        <v>2449.7</v>
      </c>
      <c r="D24" s="43">
        <f t="shared" si="3"/>
        <v>-299.2</v>
      </c>
      <c r="E24" s="14">
        <f t="shared" si="3"/>
        <v>77.40000000000002</v>
      </c>
      <c r="F24" s="14">
        <f t="shared" si="3"/>
        <v>484.90000000000003</v>
      </c>
      <c r="G24" s="14">
        <f t="shared" si="3"/>
        <v>592.3</v>
      </c>
      <c r="H24" s="14">
        <f t="shared" si="3"/>
        <v>136.19999999999996</v>
      </c>
      <c r="I24" s="43">
        <f t="shared" si="3"/>
        <v>157.19999999999968</v>
      </c>
      <c r="J24" s="43">
        <f t="shared" si="3"/>
        <v>26404.6</v>
      </c>
      <c r="K24" s="43">
        <f t="shared" si="3"/>
        <v>40694.2</v>
      </c>
      <c r="L24" s="15">
        <f t="shared" si="1"/>
        <v>0.6488541364617071</v>
      </c>
      <c r="M24" s="2"/>
      <c r="N24" s="93">
        <f>SUM(N4:N23)</f>
        <v>31.4</v>
      </c>
      <c r="O24" s="93">
        <f>SUM(O4:O23)</f>
        <v>76.5</v>
      </c>
      <c r="P24" s="93">
        <f>SUM(P4:P23)</f>
        <v>9486.199999999999</v>
      </c>
      <c r="Q24" s="93">
        <f>SUM(Q4:Q23)</f>
        <v>0.4</v>
      </c>
      <c r="R24" s="93">
        <f>SUM(R4:R23)</f>
        <v>14.04</v>
      </c>
      <c r="S24" s="93">
        <f>N24+O24+Q24+P24+R24</f>
        <v>9608.539999999999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15" t="s">
        <v>41</v>
      </c>
      <c r="O27" s="115"/>
      <c r="P27" s="115"/>
      <c r="Q27" s="115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7" t="s">
        <v>34</v>
      </c>
      <c r="O28" s="117"/>
      <c r="P28" s="117"/>
      <c r="Q28" s="117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07">
        <v>41873</v>
      </c>
      <c r="O29" s="118">
        <v>128489.34091</v>
      </c>
      <c r="P29" s="118"/>
      <c r="Q29" s="118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08"/>
      <c r="O30" s="118"/>
      <c r="P30" s="118"/>
      <c r="Q30" s="118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v>114659.48294999999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09" t="s">
        <v>56</v>
      </c>
      <c r="P32" s="110"/>
      <c r="Q32" s="61"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11" t="s">
        <v>57</v>
      </c>
      <c r="P33" s="111"/>
      <c r="Q33" s="83">
        <v>13829.857960000001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12" t="s">
        <v>60</v>
      </c>
      <c r="P34" s="113"/>
      <c r="Q34" s="61"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15" t="s">
        <v>35</v>
      </c>
      <c r="O37" s="115"/>
      <c r="P37" s="115"/>
      <c r="Q37" s="115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6" t="s">
        <v>36</v>
      </c>
      <c r="O38" s="116"/>
      <c r="P38" s="116"/>
      <c r="Q38" s="116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07">
        <v>41873</v>
      </c>
      <c r="O39" s="114">
        <v>0</v>
      </c>
      <c r="P39" s="114"/>
      <c r="Q39" s="114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08"/>
      <c r="O40" s="114"/>
      <c r="P40" s="114"/>
      <c r="Q40" s="114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N38:Q38"/>
    <mergeCell ref="N39:N40"/>
    <mergeCell ref="O39:Q40"/>
    <mergeCell ref="O32:P32"/>
    <mergeCell ref="O33:P33"/>
    <mergeCell ref="O34:P34"/>
    <mergeCell ref="N37:Q37"/>
    <mergeCell ref="N27:Q27"/>
    <mergeCell ref="N28:Q28"/>
    <mergeCell ref="N29:N30"/>
    <mergeCell ref="O29:Q30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view="pageBreakPreview" zoomScaleSheetLayoutView="100" zoomScalePageLayoutView="0" workbookViewId="0" topLeftCell="A1">
      <selection activeCell="D66" sqref="D66"/>
    </sheetView>
  </sheetViews>
  <sheetFormatPr defaultColWidth="9.00390625" defaultRowHeight="12.75"/>
  <cols>
    <col min="1" max="1" width="13.875" style="1" customWidth="1"/>
    <col min="2" max="2" width="7.87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6"/>
      <c r="B27" s="130" t="s">
        <v>103</v>
      </c>
      <c r="C27" s="130"/>
      <c r="D27" s="130"/>
      <c r="E27" s="130"/>
      <c r="F27" s="130"/>
      <c r="G27" s="130"/>
      <c r="H27" s="130"/>
      <c r="I27" s="130"/>
      <c r="J27" s="130"/>
      <c r="K27" s="130"/>
      <c r="L27" s="131"/>
      <c r="M27" s="131"/>
      <c r="N27" s="131"/>
    </row>
    <row r="28" spans="1:16" ht="78.75" customHeight="1">
      <c r="A28" s="146" t="s">
        <v>40</v>
      </c>
      <c r="B28" s="132" t="s">
        <v>51</v>
      </c>
      <c r="C28" s="133"/>
      <c r="D28" s="143" t="s">
        <v>28</v>
      </c>
      <c r="E28" s="143"/>
      <c r="F28" s="137" t="s">
        <v>29</v>
      </c>
      <c r="G28" s="148"/>
      <c r="H28" s="144" t="s">
        <v>39</v>
      </c>
      <c r="I28" s="137"/>
      <c r="J28" s="144" t="s">
        <v>50</v>
      </c>
      <c r="K28" s="136"/>
      <c r="L28" s="140" t="s">
        <v>45</v>
      </c>
      <c r="M28" s="141"/>
      <c r="N28" s="142"/>
      <c r="O28" s="134" t="s">
        <v>104</v>
      </c>
      <c r="P28" s="135"/>
    </row>
    <row r="29" spans="1:16" ht="45">
      <c r="A29" s="147"/>
      <c r="B29" s="72" t="s">
        <v>100</v>
      </c>
      <c r="C29" s="28" t="s">
        <v>26</v>
      </c>
      <c r="D29" s="72" t="str">
        <f>B29</f>
        <v>план на січень-серпень  2014р.</v>
      </c>
      <c r="E29" s="28" t="str">
        <f>C29</f>
        <v>факт</v>
      </c>
      <c r="F29" s="71" t="str">
        <f>B29</f>
        <v>план на січень-серпень  2014р.</v>
      </c>
      <c r="G29" s="95" t="str">
        <f>C29</f>
        <v>факт</v>
      </c>
      <c r="H29" s="72" t="str">
        <f>B29</f>
        <v>план на січень-серпень  2014р.</v>
      </c>
      <c r="I29" s="28" t="str">
        <f>C29</f>
        <v>факт</v>
      </c>
      <c r="J29" s="71" t="str">
        <f>B29</f>
        <v>план на січень-серпень  2014р.</v>
      </c>
      <c r="K29" s="95" t="str">
        <f>C29</f>
        <v>факт</v>
      </c>
      <c r="L29" s="67" t="str">
        <f>D29</f>
        <v>план на січень-серпень  2014р.</v>
      </c>
      <c r="M29" s="28" t="s">
        <v>26</v>
      </c>
      <c r="N29" s="68" t="s">
        <v>27</v>
      </c>
      <c r="O29" s="136"/>
      <c r="P29" s="137"/>
    </row>
    <row r="30" spans="1:16" ht="23.25" customHeight="1" thickBot="1">
      <c r="A30" s="66">
        <f>травень!O38</f>
        <v>0</v>
      </c>
      <c r="B30" s="73">
        <v>182.5</v>
      </c>
      <c r="C30" s="73">
        <v>273.08</v>
      </c>
      <c r="D30" s="74">
        <v>9614</v>
      </c>
      <c r="E30" s="74">
        <v>2267.32</v>
      </c>
      <c r="F30" s="75">
        <v>1723</v>
      </c>
      <c r="G30" s="76">
        <v>1754.63</v>
      </c>
      <c r="H30" s="76">
        <v>49412.6</v>
      </c>
      <c r="I30" s="76">
        <v>55695.94</v>
      </c>
      <c r="J30" s="76">
        <v>1241.63</v>
      </c>
      <c r="K30" s="96">
        <v>764.62</v>
      </c>
      <c r="L30" s="97">
        <v>62173.73</v>
      </c>
      <c r="M30" s="77">
        <v>60755.59</v>
      </c>
      <c r="N30" s="78">
        <v>-1418.1399999999921</v>
      </c>
      <c r="O30" s="138">
        <v>128489.34091</v>
      </c>
      <c r="P30" s="139"/>
    </row>
    <row r="31" spans="1:16" ht="12.75">
      <c r="A31" s="62"/>
      <c r="B31" s="62"/>
      <c r="C31" s="62"/>
      <c r="D31" s="63"/>
      <c r="E31" s="64"/>
      <c r="F31" s="63"/>
      <c r="G31" s="64"/>
      <c r="H31" s="63"/>
      <c r="I31" s="64"/>
      <c r="J31" s="64"/>
      <c r="K31" s="64"/>
      <c r="L31" s="63"/>
      <c r="M31" s="64"/>
      <c r="N31" s="65"/>
      <c r="O31" s="143" t="s">
        <v>47</v>
      </c>
      <c r="P31" s="143"/>
    </row>
    <row r="32" spans="1:16" ht="12.75">
      <c r="A32" s="62"/>
      <c r="B32" s="62"/>
      <c r="C32" s="62"/>
      <c r="D32" s="63"/>
      <c r="E32" s="64"/>
      <c r="F32" s="63"/>
      <c r="G32" s="64"/>
      <c r="H32" s="63"/>
      <c r="I32" s="64"/>
      <c r="J32" s="64"/>
      <c r="K32" s="64"/>
      <c r="L32" s="63"/>
      <c r="M32" s="64"/>
      <c r="N32" s="65"/>
      <c r="O32" s="28" t="s">
        <v>44</v>
      </c>
      <c r="P32" s="84">
        <v>114659.48294999999</v>
      </c>
    </row>
    <row r="33" spans="1:16" ht="12.75">
      <c r="A33" s="62"/>
      <c r="B33" s="62"/>
      <c r="C33" s="62"/>
      <c r="D33" s="63"/>
      <c r="E33" s="64"/>
      <c r="F33" s="63"/>
      <c r="G33" s="64"/>
      <c r="H33" s="63"/>
      <c r="I33" s="64"/>
      <c r="J33" s="64"/>
      <c r="K33" s="64"/>
      <c r="L33" s="63"/>
      <c r="M33" s="64"/>
      <c r="N33" s="65"/>
      <c r="O33" s="28" t="s">
        <v>43</v>
      </c>
      <c r="P33" s="41">
        <v>0</v>
      </c>
    </row>
    <row r="34" spans="1:16" ht="12.75">
      <c r="A34" s="62"/>
      <c r="B34" s="62"/>
      <c r="C34" s="62"/>
      <c r="D34" s="63"/>
      <c r="E34" s="64"/>
      <c r="F34" s="63"/>
      <c r="G34" s="64"/>
      <c r="H34" s="63"/>
      <c r="I34" s="64"/>
      <c r="J34" s="64"/>
      <c r="K34" s="64"/>
      <c r="L34" s="63"/>
      <c r="M34" s="64"/>
      <c r="N34" s="65"/>
      <c r="O34" s="28" t="s">
        <v>46</v>
      </c>
      <c r="P34" s="41">
        <v>0</v>
      </c>
    </row>
    <row r="35" spans="15:16" ht="12.75">
      <c r="O35" s="26" t="s">
        <v>48</v>
      </c>
      <c r="P35" s="84">
        <v>13829.857960000001</v>
      </c>
    </row>
    <row r="36" spans="1:12" ht="12.75">
      <c r="A36" s="27"/>
      <c r="B36" s="27"/>
      <c r="C36" s="27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7"/>
      <c r="B37" s="27"/>
      <c r="C37" s="27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7"/>
      <c r="B38" s="27"/>
      <c r="C38" s="27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7"/>
      <c r="B39" s="27"/>
      <c r="C39" s="27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7"/>
      <c r="B40" s="27"/>
      <c r="C40" s="27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5"/>
      <c r="B41" s="25"/>
      <c r="C41" s="25"/>
    </row>
    <row r="42" spans="1:3" ht="12.75">
      <c r="A42" s="25"/>
      <c r="B42" s="25"/>
      <c r="C42" s="25"/>
    </row>
    <row r="47" spans="1:16" ht="12.75">
      <c r="A47" s="5" t="s">
        <v>9</v>
      </c>
      <c r="B47" s="17">
        <v>255136</v>
      </c>
      <c r="C47" s="40">
        <v>240691.68</v>
      </c>
      <c r="F47" s="1" t="s">
        <v>25</v>
      </c>
      <c r="G47" s="8"/>
      <c r="H47" s="145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7">
        <v>51300.79</v>
      </c>
      <c r="C48" s="18">
        <v>49551.89</v>
      </c>
      <c r="G48" s="8"/>
      <c r="H48" s="145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37</v>
      </c>
      <c r="B49" s="17">
        <v>1045.6</v>
      </c>
      <c r="C49" s="17">
        <v>50.22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12.75">
      <c r="A50" s="5" t="s">
        <v>38</v>
      </c>
      <c r="B50" s="6">
        <v>694.5</v>
      </c>
      <c r="C50" s="6">
        <v>608.78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4</v>
      </c>
      <c r="B51" s="17">
        <v>4503.9</v>
      </c>
      <c r="C51" s="17">
        <v>4268.67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7">
        <v>4681.5</v>
      </c>
      <c r="C52" s="17">
        <v>4143.38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7">
        <v>2100</v>
      </c>
      <c r="C53" s="17">
        <v>1872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7">
        <v>3171.8000000000247</v>
      </c>
      <c r="C54" s="17">
        <v>1802.9199999999864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2">
        <v>322634.09</v>
      </c>
      <c r="C55" s="12">
        <v>302989.54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O31:P31"/>
    <mergeCell ref="J28:K28"/>
    <mergeCell ref="H47:H48"/>
    <mergeCell ref="A28:A29"/>
    <mergeCell ref="D28:E28"/>
    <mergeCell ref="F28:G28"/>
    <mergeCell ref="H28:I28"/>
    <mergeCell ref="B27:N27"/>
    <mergeCell ref="B28:C28"/>
    <mergeCell ref="O28:P29"/>
    <mergeCell ref="O30:P30"/>
    <mergeCell ref="L28:N28"/>
  </mergeCells>
  <printOptions/>
  <pageMargins left="0.29" right="0.47" top="0.22" bottom="0.16" header="0.19" footer="0.23"/>
  <pageSetup fitToHeight="1" fitToWidth="1" horizontalDpi="600" verticalDpi="6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2014-07-24T08:35:22Z</cp:lastPrinted>
  <dcterms:created xsi:type="dcterms:W3CDTF">2006-11-30T08:16:02Z</dcterms:created>
  <dcterms:modified xsi:type="dcterms:W3CDTF">2014-08-22T09:25:44Z</dcterms:modified>
  <cp:category/>
  <cp:version/>
  <cp:contentType/>
  <cp:contentStatus/>
</cp:coreProperties>
</file>